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8195" windowHeight="9525"/>
  </bookViews>
  <sheets>
    <sheet name="Spiegazioni" sheetId="10" r:id="rId1"/>
    <sheet name="Ordine 1" sheetId="7" r:id="rId2"/>
    <sheet name="Ordine 2,3,4" sheetId="8" r:id="rId3"/>
    <sheet name="Ordine 5" sheetId="9" r:id="rId4"/>
    <sheet name="Riepilogo" sheetId="6" r:id="rId5"/>
  </sheets>
  <calcPr calcId="125725"/>
</workbook>
</file>

<file path=xl/calcChain.xml><?xml version="1.0" encoding="utf-8"?>
<calcChain xmlns="http://schemas.openxmlformats.org/spreadsheetml/2006/main">
  <c r="K4" i="6"/>
  <c r="K5"/>
  <c r="K6"/>
  <c r="K7"/>
  <c r="K8"/>
  <c r="J5"/>
  <c r="J6"/>
  <c r="J7"/>
  <c r="J8"/>
  <c r="J13"/>
  <c r="J4"/>
  <c r="J14"/>
  <c r="J15"/>
  <c r="J16"/>
  <c r="J17"/>
  <c r="G17"/>
  <c r="E17"/>
  <c r="C16"/>
  <c r="E16"/>
  <c r="D15"/>
  <c r="G15"/>
  <c r="C15"/>
  <c r="E15"/>
  <c r="I14"/>
  <c r="I15"/>
  <c r="I16"/>
  <c r="I17"/>
  <c r="G14"/>
  <c r="E14"/>
  <c r="I13"/>
  <c r="H13"/>
  <c r="H14"/>
  <c r="G13"/>
  <c r="E13"/>
  <c r="F13"/>
  <c r="S166" i="9"/>
  <c r="Q166"/>
  <c r="O166"/>
  <c r="M166"/>
  <c r="K166"/>
  <c r="I166"/>
  <c r="G166"/>
  <c r="E166"/>
  <c r="C166"/>
  <c r="A166"/>
  <c r="S161"/>
  <c r="Q161"/>
  <c r="O161"/>
  <c r="M161"/>
  <c r="K161"/>
  <c r="I161"/>
  <c r="G161"/>
  <c r="E161"/>
  <c r="C161"/>
  <c r="A161"/>
  <c r="S156"/>
  <c r="Q156"/>
  <c r="A156"/>
  <c r="S151"/>
  <c r="Q151"/>
  <c r="A151"/>
  <c r="S146"/>
  <c r="Q146"/>
  <c r="A146"/>
  <c r="S141"/>
  <c r="Q141"/>
  <c r="O141"/>
  <c r="M141"/>
  <c r="K141"/>
  <c r="I141"/>
  <c r="A141"/>
  <c r="S136"/>
  <c r="Q136"/>
  <c r="O136"/>
  <c r="M136"/>
  <c r="K136"/>
  <c r="I136"/>
  <c r="C136"/>
  <c r="A136"/>
  <c r="S133"/>
  <c r="Q133"/>
  <c r="O133"/>
  <c r="M133"/>
  <c r="K133"/>
  <c r="I133"/>
  <c r="G133"/>
  <c r="E133"/>
  <c r="C133"/>
  <c r="S125"/>
  <c r="Q125"/>
  <c r="O125"/>
  <c r="M125"/>
  <c r="K125"/>
  <c r="I125"/>
  <c r="G125"/>
  <c r="E125"/>
  <c r="C125"/>
  <c r="A125"/>
  <c r="S120"/>
  <c r="Q120"/>
  <c r="O120"/>
  <c r="M120"/>
  <c r="K120"/>
  <c r="I120"/>
  <c r="G120"/>
  <c r="E120"/>
  <c r="C120"/>
  <c r="A120"/>
  <c r="S115"/>
  <c r="Q115"/>
  <c r="A115"/>
  <c r="S110"/>
  <c r="Q110"/>
  <c r="A110"/>
  <c r="S105"/>
  <c r="Q105"/>
  <c r="A105"/>
  <c r="S100"/>
  <c r="Q100"/>
  <c r="O100"/>
  <c r="M100"/>
  <c r="K100"/>
  <c r="I100"/>
  <c r="A100"/>
  <c r="S95"/>
  <c r="Q95"/>
  <c r="O95"/>
  <c r="M95"/>
  <c r="K95"/>
  <c r="I95"/>
  <c r="C95"/>
  <c r="A95"/>
  <c r="S92"/>
  <c r="Q92"/>
  <c r="O92"/>
  <c r="M92"/>
  <c r="K92"/>
  <c r="I92"/>
  <c r="G92"/>
  <c r="E92"/>
  <c r="C92"/>
  <c r="G16"/>
  <c r="G15"/>
  <c r="A11"/>
  <c r="A10"/>
  <c r="S166" i="8"/>
  <c r="Q166"/>
  <c r="O166"/>
  <c r="M166"/>
  <c r="K166"/>
  <c r="I166"/>
  <c r="G166"/>
  <c r="E166"/>
  <c r="C166"/>
  <c r="A166"/>
  <c r="S161"/>
  <c r="Q161"/>
  <c r="O161"/>
  <c r="M161"/>
  <c r="K161"/>
  <c r="I161"/>
  <c r="G161"/>
  <c r="E161"/>
  <c r="C161"/>
  <c r="A161"/>
  <c r="S156"/>
  <c r="Q156"/>
  <c r="A156"/>
  <c r="S151"/>
  <c r="Q151"/>
  <c r="A151"/>
  <c r="S146"/>
  <c r="Q146"/>
  <c r="A146"/>
  <c r="S141"/>
  <c r="Q141"/>
  <c r="O141"/>
  <c r="M141"/>
  <c r="K141"/>
  <c r="I141"/>
  <c r="A141"/>
  <c r="S136"/>
  <c r="Q136"/>
  <c r="O136"/>
  <c r="M136"/>
  <c r="K136"/>
  <c r="I136"/>
  <c r="C136"/>
  <c r="A136"/>
  <c r="S133"/>
  <c r="S169"/>
  <c r="Q133"/>
  <c r="O133"/>
  <c r="M133"/>
  <c r="K133"/>
  <c r="I133"/>
  <c r="G133"/>
  <c r="E133"/>
  <c r="C133"/>
  <c r="S125"/>
  <c r="Q125"/>
  <c r="O125"/>
  <c r="M125"/>
  <c r="K125"/>
  <c r="I125"/>
  <c r="G125"/>
  <c r="E125"/>
  <c r="U125"/>
  <c r="W125"/>
  <c r="C125"/>
  <c r="A125"/>
  <c r="S120"/>
  <c r="Q120"/>
  <c r="O120"/>
  <c r="M120"/>
  <c r="K120"/>
  <c r="I120"/>
  <c r="U120"/>
  <c r="G120"/>
  <c r="E120"/>
  <c r="C120"/>
  <c r="A120"/>
  <c r="S115"/>
  <c r="Q115"/>
  <c r="A115"/>
  <c r="S110"/>
  <c r="Q110"/>
  <c r="A110"/>
  <c r="S105"/>
  <c r="Q105"/>
  <c r="A105"/>
  <c r="S100"/>
  <c r="Q100"/>
  <c r="O100"/>
  <c r="M100"/>
  <c r="K100"/>
  <c r="I100"/>
  <c r="A100"/>
  <c r="S95"/>
  <c r="Q95"/>
  <c r="O95"/>
  <c r="M95"/>
  <c r="K95"/>
  <c r="I95"/>
  <c r="C95"/>
  <c r="A95"/>
  <c r="S92"/>
  <c r="Q92"/>
  <c r="O92"/>
  <c r="M92"/>
  <c r="K92"/>
  <c r="I92"/>
  <c r="G92"/>
  <c r="E92"/>
  <c r="C92"/>
  <c r="G16"/>
  <c r="G15"/>
  <c r="A10"/>
  <c r="S166" i="7"/>
  <c r="Q166"/>
  <c r="O166"/>
  <c r="M166"/>
  <c r="K166"/>
  <c r="I166"/>
  <c r="G166"/>
  <c r="E166"/>
  <c r="C166"/>
  <c r="A166"/>
  <c r="S161"/>
  <c r="Q161"/>
  <c r="O161"/>
  <c r="M161"/>
  <c r="K161"/>
  <c r="I161"/>
  <c r="G161"/>
  <c r="E161"/>
  <c r="C161"/>
  <c r="A161"/>
  <c r="S156"/>
  <c r="Q156"/>
  <c r="A156"/>
  <c r="S151"/>
  <c r="Q151"/>
  <c r="A151"/>
  <c r="S146"/>
  <c r="Q146"/>
  <c r="A146"/>
  <c r="S141"/>
  <c r="Q141"/>
  <c r="O141"/>
  <c r="M141"/>
  <c r="K141"/>
  <c r="I141"/>
  <c r="A141"/>
  <c r="S136"/>
  <c r="Q136"/>
  <c r="O136"/>
  <c r="M136"/>
  <c r="K136"/>
  <c r="I136"/>
  <c r="C136"/>
  <c r="A136"/>
  <c r="S133"/>
  <c r="Q133"/>
  <c r="O133"/>
  <c r="M133"/>
  <c r="K133"/>
  <c r="I133"/>
  <c r="G133"/>
  <c r="E133"/>
  <c r="C133"/>
  <c r="S125"/>
  <c r="Q125"/>
  <c r="O125"/>
  <c r="M125"/>
  <c r="K125"/>
  <c r="I125"/>
  <c r="G125"/>
  <c r="E125"/>
  <c r="C125"/>
  <c r="A125"/>
  <c r="S120"/>
  <c r="Q120"/>
  <c r="O120"/>
  <c r="M120"/>
  <c r="K120"/>
  <c r="I120"/>
  <c r="G120"/>
  <c r="E120"/>
  <c r="C120"/>
  <c r="A120"/>
  <c r="S115"/>
  <c r="Q115"/>
  <c r="A115"/>
  <c r="S110"/>
  <c r="Q110"/>
  <c r="A110"/>
  <c r="S105"/>
  <c r="Q105"/>
  <c r="A105"/>
  <c r="S100"/>
  <c r="Q100"/>
  <c r="O100"/>
  <c r="M100"/>
  <c r="K100"/>
  <c r="I100"/>
  <c r="A100"/>
  <c r="S95"/>
  <c r="Q95"/>
  <c r="O95"/>
  <c r="M95"/>
  <c r="K95"/>
  <c r="I95"/>
  <c r="C95"/>
  <c r="A95"/>
  <c r="S92"/>
  <c r="Q92"/>
  <c r="O92"/>
  <c r="M92"/>
  <c r="K92"/>
  <c r="I92"/>
  <c r="G92"/>
  <c r="E92"/>
  <c r="C92"/>
  <c r="G16"/>
  <c r="G15"/>
  <c r="A10"/>
  <c r="A11"/>
  <c r="E95"/>
  <c r="E136"/>
  <c r="L6" i="6"/>
  <c r="L7"/>
  <c r="A12" i="7"/>
  <c r="A13"/>
  <c r="A14"/>
  <c r="A15"/>
  <c r="A16"/>
  <c r="A17"/>
  <c r="A18"/>
  <c r="A19"/>
  <c r="A20"/>
  <c r="A21"/>
  <c r="S171" i="9"/>
  <c r="S171" i="8"/>
  <c r="S170"/>
  <c r="K14" i="6"/>
  <c r="H15"/>
  <c r="F14"/>
  <c r="D16"/>
  <c r="G16"/>
  <c r="K13"/>
  <c r="V125" i="8"/>
  <c r="W120"/>
  <c r="V120"/>
  <c r="U120" i="7"/>
  <c r="C141"/>
  <c r="E146"/>
  <c r="I146"/>
  <c r="I105"/>
  <c r="C100"/>
  <c r="C146"/>
  <c r="O105"/>
  <c r="M146"/>
  <c r="M105"/>
  <c r="E100"/>
  <c r="G141"/>
  <c r="G100"/>
  <c r="Q171" i="8"/>
  <c r="Q170"/>
  <c r="Q169"/>
  <c r="A12" i="9"/>
  <c r="G136"/>
  <c r="A22" i="7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11" i="8"/>
  <c r="E95"/>
  <c r="K156" i="7"/>
  <c r="C105"/>
  <c r="Q170"/>
  <c r="Q169"/>
  <c r="Q171"/>
  <c r="Q171" i="9"/>
  <c r="Q170"/>
  <c r="I151" i="7"/>
  <c r="U120" i="9"/>
  <c r="W120"/>
  <c r="K105" i="7"/>
  <c r="G146"/>
  <c r="E141"/>
  <c r="E136" i="8"/>
  <c r="Q169" i="9"/>
  <c r="G105" i="7"/>
  <c r="I115"/>
  <c r="E105"/>
  <c r="G136"/>
  <c r="U125"/>
  <c r="W125"/>
  <c r="V125"/>
  <c r="S170"/>
  <c r="S169"/>
  <c r="U125" i="9"/>
  <c r="S171" i="7"/>
  <c r="E136" i="9"/>
  <c r="E95"/>
  <c r="G95"/>
  <c r="G95" i="7"/>
  <c r="U95"/>
  <c r="M115"/>
  <c r="K146"/>
  <c r="C115"/>
  <c r="O146"/>
  <c r="S169" i="9"/>
  <c r="S170"/>
  <c r="F15" i="6"/>
  <c r="K15"/>
  <c r="H16"/>
  <c r="U95" i="9"/>
  <c r="W95"/>
  <c r="U100" i="7"/>
  <c r="W120"/>
  <c r="V120"/>
  <c r="V95"/>
  <c r="W95"/>
  <c r="E156"/>
  <c r="E151"/>
  <c r="E169"/>
  <c r="K110"/>
  <c r="E141" i="9"/>
  <c r="G151" i="7"/>
  <c r="O110"/>
  <c r="G156"/>
  <c r="G169"/>
  <c r="G110"/>
  <c r="O115"/>
  <c r="V120" i="9"/>
  <c r="V95"/>
  <c r="U105" i="7"/>
  <c r="C141" i="9"/>
  <c r="O151" i="7"/>
  <c r="I110"/>
  <c r="G115"/>
  <c r="A13" i="9"/>
  <c r="C100"/>
  <c r="C110" i="7"/>
  <c r="V100"/>
  <c r="W100"/>
  <c r="M151"/>
  <c r="C151"/>
  <c r="O156"/>
  <c r="I156"/>
  <c r="I169"/>
  <c r="E100" i="9"/>
  <c r="W125"/>
  <c r="V125"/>
  <c r="M110" i="7"/>
  <c r="M156"/>
  <c r="A12" i="8"/>
  <c r="G136"/>
  <c r="G95"/>
  <c r="U95"/>
  <c r="E115" i="7"/>
  <c r="E110"/>
  <c r="C156"/>
  <c r="C169"/>
  <c r="K151"/>
  <c r="K169"/>
  <c r="K115"/>
  <c r="K16" i="6"/>
  <c r="H17"/>
  <c r="K17"/>
  <c r="F16"/>
  <c r="U115" i="7"/>
  <c r="O169"/>
  <c r="O170"/>
  <c r="O171"/>
  <c r="C171"/>
  <c r="C170"/>
  <c r="G171"/>
  <c r="G170"/>
  <c r="A13" i="8"/>
  <c r="C100"/>
  <c r="C141"/>
  <c r="U110" i="7"/>
  <c r="V95" i="8"/>
  <c r="W95"/>
  <c r="M169" i="7"/>
  <c r="A14" i="9"/>
  <c r="G141"/>
  <c r="I170" i="7"/>
  <c r="I171"/>
  <c r="W115"/>
  <c r="V115"/>
  <c r="E171"/>
  <c r="E170"/>
  <c r="K170"/>
  <c r="K171"/>
  <c r="V105"/>
  <c r="W105"/>
  <c r="G100" i="9"/>
  <c r="U100"/>
  <c r="F17" i="6"/>
  <c r="W100" i="9"/>
  <c r="V100"/>
  <c r="M170" i="7"/>
  <c r="U170"/>
  <c r="M171"/>
  <c r="U171"/>
  <c r="V110"/>
  <c r="V128"/>
  <c r="W110"/>
  <c r="W128"/>
  <c r="U128"/>
  <c r="G21"/>
  <c r="C8" i="6"/>
  <c r="E141" i="8"/>
  <c r="A14"/>
  <c r="A15" i="9"/>
  <c r="C105"/>
  <c r="C146"/>
  <c r="E100" i="8"/>
  <c r="U169" i="7"/>
  <c r="G22"/>
  <c r="D8" i="6"/>
  <c r="V92" i="7"/>
  <c r="G8"/>
  <c r="W170"/>
  <c r="G7"/>
  <c r="W133"/>
  <c r="O8"/>
  <c r="J16"/>
  <c r="K16"/>
  <c r="F8" i="6"/>
  <c r="O8" s="1"/>
  <c r="O7" i="7"/>
  <c r="J15"/>
  <c r="K15"/>
  <c r="E8" i="6"/>
  <c r="N8" s="1"/>
  <c r="A16" i="9"/>
  <c r="E146"/>
  <c r="E105"/>
  <c r="A15" i="8"/>
  <c r="G100"/>
  <c r="U100"/>
  <c r="G141"/>
  <c r="W100"/>
  <c r="V100"/>
  <c r="A17" i="9"/>
  <c r="W171" i="7"/>
  <c r="G11"/>
  <c r="W92"/>
  <c r="G10"/>
  <c r="A16" i="8"/>
  <c r="C105"/>
  <c r="C146"/>
  <c r="E146"/>
  <c r="H8" i="6"/>
  <c r="K19" i="7"/>
  <c r="L19"/>
  <c r="A18" i="9"/>
  <c r="G105"/>
  <c r="G146"/>
  <c r="I146"/>
  <c r="A17" i="8"/>
  <c r="E105"/>
  <c r="K18" i="7"/>
  <c r="L18"/>
  <c r="G8" i="6"/>
  <c r="I105" i="9"/>
  <c r="G105" i="8"/>
  <c r="A18"/>
  <c r="G146"/>
  <c r="A19" i="9"/>
  <c r="A19" i="8"/>
  <c r="K146"/>
  <c r="A20" i="9"/>
  <c r="K105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C110"/>
  <c r="A20" i="8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K156" i="9"/>
  <c r="M105"/>
  <c r="O105"/>
  <c r="E156"/>
  <c r="G110"/>
  <c r="C115"/>
  <c r="G115"/>
  <c r="K146"/>
  <c r="K110"/>
  <c r="E151"/>
  <c r="K115"/>
  <c r="O156"/>
  <c r="K151"/>
  <c r="O146"/>
  <c r="C156"/>
  <c r="I156"/>
  <c r="G156"/>
  <c r="E115"/>
  <c r="G151"/>
  <c r="M146"/>
  <c r="E110"/>
  <c r="M110"/>
  <c r="O151"/>
  <c r="I115"/>
  <c r="I151"/>
  <c r="M151"/>
  <c r="M156"/>
  <c r="O110"/>
  <c r="C151"/>
  <c r="M115"/>
  <c r="O115"/>
  <c r="I110"/>
  <c r="K115" i="8"/>
  <c r="I156"/>
  <c r="K105"/>
  <c r="I146"/>
  <c r="G151"/>
  <c r="M105"/>
  <c r="G115"/>
  <c r="G110"/>
  <c r="G156"/>
  <c r="G169"/>
  <c r="O110"/>
  <c r="M151"/>
  <c r="I105"/>
  <c r="O151"/>
  <c r="C151"/>
  <c r="O115"/>
  <c r="M146"/>
  <c r="I110"/>
  <c r="I115"/>
  <c r="C115"/>
  <c r="O105"/>
  <c r="O146"/>
  <c r="E156"/>
  <c r="M110"/>
  <c r="E115"/>
  <c r="E110"/>
  <c r="C156"/>
  <c r="C110"/>
  <c r="E151"/>
  <c r="M115"/>
  <c r="O156"/>
  <c r="I151"/>
  <c r="K156"/>
  <c r="M156"/>
  <c r="K110"/>
  <c r="K151"/>
  <c r="C169" i="9"/>
  <c r="U105"/>
  <c r="W105"/>
  <c r="I169"/>
  <c r="U110"/>
  <c r="V110"/>
  <c r="K169" i="8"/>
  <c r="U110"/>
  <c r="V110"/>
  <c r="U115"/>
  <c r="V115"/>
  <c r="E169"/>
  <c r="C169"/>
  <c r="O169" i="9"/>
  <c r="U115"/>
  <c r="K171" i="8"/>
  <c r="K170"/>
  <c r="W115"/>
  <c r="O169"/>
  <c r="G170"/>
  <c r="G171"/>
  <c r="I170" i="9"/>
  <c r="I171"/>
  <c r="G169"/>
  <c r="W110" i="8"/>
  <c r="C170" i="9"/>
  <c r="C171"/>
  <c r="M169" i="8"/>
  <c r="U105"/>
  <c r="I169"/>
  <c r="M169" i="9"/>
  <c r="K169"/>
  <c r="E169"/>
  <c r="W110"/>
  <c r="V105"/>
  <c r="G171"/>
  <c r="G170"/>
  <c r="U169" i="8"/>
  <c r="G22"/>
  <c r="D5" i="6"/>
  <c r="C171" i="8"/>
  <c r="C170"/>
  <c r="M170" i="9"/>
  <c r="M171"/>
  <c r="O170"/>
  <c r="O171"/>
  <c r="I170" i="8"/>
  <c r="I171"/>
  <c r="E171" i="9"/>
  <c r="E170"/>
  <c r="W105" i="8"/>
  <c r="W128"/>
  <c r="V105"/>
  <c r="V128"/>
  <c r="U128"/>
  <c r="G21"/>
  <c r="C5" i="6"/>
  <c r="C6" s="1"/>
  <c r="U169" i="9"/>
  <c r="G22"/>
  <c r="D4" i="6"/>
  <c r="O170" i="8"/>
  <c r="O171"/>
  <c r="E170"/>
  <c r="E171"/>
  <c r="K171" i="9"/>
  <c r="K170"/>
  <c r="M170" i="8"/>
  <c r="M171"/>
  <c r="W115" i="9"/>
  <c r="W128"/>
  <c r="V115"/>
  <c r="V128"/>
  <c r="V92"/>
  <c r="G8"/>
  <c r="U128"/>
  <c r="G21"/>
  <c r="C4" i="6"/>
  <c r="Q5" s="1"/>
  <c r="U171" i="9"/>
  <c r="U170"/>
  <c r="W170"/>
  <c r="G7"/>
  <c r="O7"/>
  <c r="J15"/>
  <c r="K15"/>
  <c r="V92" i="8"/>
  <c r="G8"/>
  <c r="O8"/>
  <c r="J16"/>
  <c r="K16"/>
  <c r="F4" i="6"/>
  <c r="O4" s="1"/>
  <c r="O8" i="9"/>
  <c r="J16"/>
  <c r="K16"/>
  <c r="E4" i="6"/>
  <c r="N4" s="1"/>
  <c r="U170" i="8"/>
  <c r="W170"/>
  <c r="G7"/>
  <c r="W133" i="9"/>
  <c r="U171" i="8"/>
  <c r="W133"/>
  <c r="F5" i="6"/>
  <c r="F6" s="1"/>
  <c r="W92" i="8"/>
  <c r="G10"/>
  <c r="W171"/>
  <c r="G11"/>
  <c r="W171" i="9"/>
  <c r="G11"/>
  <c r="W92"/>
  <c r="G10"/>
  <c r="O7" i="8"/>
  <c r="J15"/>
  <c r="K15"/>
  <c r="E5" i="6"/>
  <c r="K19" i="9"/>
  <c r="L19"/>
  <c r="H4" i="6"/>
  <c r="E6"/>
  <c r="N5"/>
  <c r="G4"/>
  <c r="K18" i="9"/>
  <c r="L18"/>
  <c r="H5" i="6"/>
  <c r="H6" s="1"/>
  <c r="H7" s="1"/>
  <c r="K19" i="8"/>
  <c r="L19"/>
  <c r="K18"/>
  <c r="L18"/>
  <c r="G5" i="6"/>
  <c r="G6" s="1"/>
  <c r="G7" s="1"/>
  <c r="N6"/>
  <c r="E7"/>
  <c r="N7" s="1"/>
  <c r="R5" l="1"/>
  <c r="O6"/>
  <c r="F7"/>
  <c r="O7" s="1"/>
  <c r="O5"/>
  <c r="C7"/>
  <c r="Q6"/>
  <c r="D6"/>
  <c r="Q7" l="1"/>
  <c r="Q8"/>
  <c r="D7"/>
  <c r="R6"/>
  <c r="R7" l="1"/>
  <c r="R8"/>
</calcChain>
</file>

<file path=xl/sharedStrings.xml><?xml version="1.0" encoding="utf-8"?>
<sst xmlns="http://schemas.openxmlformats.org/spreadsheetml/2006/main" count="210" uniqueCount="75">
  <si>
    <t>x =</t>
  </si>
  <si>
    <t>y =</t>
  </si>
  <si>
    <t>somma</t>
  </si>
  <si>
    <t>s x</t>
  </si>
  <si>
    <t>s x2</t>
  </si>
  <si>
    <t>s y</t>
  </si>
  <si>
    <t>s y2</t>
  </si>
  <si>
    <t>yG =</t>
  </si>
  <si>
    <t>xG =</t>
  </si>
  <si>
    <t>rk x =</t>
  </si>
  <si>
    <t>rk y =</t>
  </si>
  <si>
    <t>Rigidezze per forze x</t>
  </si>
  <si>
    <t>Rigidezze per forze y</t>
  </si>
  <si>
    <t>ordine</t>
  </si>
  <si>
    <t>rk x</t>
  </si>
  <si>
    <t>rky</t>
  </si>
  <si>
    <r>
      <rPr>
        <sz val="11"/>
        <color indexed="8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>kx</t>
    </r>
  </si>
  <si>
    <r>
      <rPr>
        <sz val="11"/>
        <color indexed="8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>ky</t>
    </r>
  </si>
  <si>
    <t>xGk</t>
  </si>
  <si>
    <t>yGk</t>
  </si>
  <si>
    <t>xGm</t>
  </si>
  <si>
    <t>yGm</t>
  </si>
  <si>
    <t>rm</t>
  </si>
  <si>
    <t>Ik =</t>
  </si>
  <si>
    <t>Rigidezza dei pilastri</t>
  </si>
  <si>
    <t>numero di pilastri</t>
  </si>
  <si>
    <t>pilastro</t>
  </si>
  <si>
    <t>rigidezza per</t>
  </si>
  <si>
    <t>sisma x</t>
  </si>
  <si>
    <t>sisma y</t>
  </si>
  <si>
    <t>Schema strutturale (pilastri e telai)</t>
  </si>
  <si>
    <t>Disporre nelle caselle verdi il numero di ciascun pilastro in modo da ricostruire visivamente la pianta</t>
  </si>
  <si>
    <t>Riportare nelle caselle gialle l'ascissa dei telai in direzione y e l'ordinata dei telai in direzione x, ricostruendo visivamente lo schema</t>
  </si>
  <si>
    <t>Si ottiene:</t>
  </si>
  <si>
    <t>xGk =</t>
  </si>
  <si>
    <t>m</t>
  </si>
  <si>
    <t>yGk =</t>
  </si>
  <si>
    <t>rkx =</t>
  </si>
  <si>
    <t>rky =</t>
  </si>
  <si>
    <t>Baricentro e raggio d'inerzia delle rigidezze</t>
  </si>
  <si>
    <t>Masse:</t>
  </si>
  <si>
    <t>xGm =</t>
  </si>
  <si>
    <t>yGm =</t>
  </si>
  <si>
    <t>rm =</t>
  </si>
  <si>
    <t>Eccentricità</t>
  </si>
  <si>
    <r>
      <rPr>
        <sz val="10"/>
        <color indexed="8"/>
        <rFont val="Symbol"/>
        <family val="1"/>
        <charset val="2"/>
      </rPr>
      <t>D</t>
    </r>
    <r>
      <rPr>
        <sz val="10"/>
        <color indexed="8"/>
        <rFont val="Arial"/>
        <family val="2"/>
      </rPr>
      <t>x =</t>
    </r>
  </si>
  <si>
    <r>
      <rPr>
        <sz val="10"/>
        <color indexed="8"/>
        <rFont val="Symbol"/>
        <family val="1"/>
        <charset val="2"/>
      </rPr>
      <t>D</t>
    </r>
    <r>
      <rPr>
        <sz val="10"/>
        <color indexed="8"/>
        <rFont val="Arial"/>
        <family val="2"/>
      </rPr>
      <t>y =</t>
    </r>
  </si>
  <si>
    <t>Lx =</t>
  </si>
  <si>
    <t>Ly =</t>
  </si>
  <si>
    <t>ecc / L</t>
  </si>
  <si>
    <t>rkx / rm =</t>
  </si>
  <si>
    <t>rky / rm =</t>
  </si>
  <si>
    <r>
      <rPr>
        <sz val="10"/>
        <color indexed="8"/>
        <rFont val="Symbol"/>
        <family val="1"/>
        <charset val="2"/>
      </rPr>
      <t>S</t>
    </r>
    <r>
      <rPr>
        <sz val="10"/>
        <color indexed="8"/>
        <rFont val="Arial"/>
        <family val="2"/>
      </rPr>
      <t>kx =</t>
    </r>
  </si>
  <si>
    <r>
      <rPr>
        <sz val="10"/>
        <color indexed="8"/>
        <rFont val="Symbol"/>
        <family val="1"/>
        <charset val="2"/>
      </rPr>
      <t>S</t>
    </r>
    <r>
      <rPr>
        <sz val="10"/>
        <color indexed="8"/>
        <rFont val="Arial"/>
        <family val="2"/>
      </rPr>
      <t>ky =</t>
    </r>
  </si>
  <si>
    <r>
      <rPr>
        <sz val="11"/>
        <color indexed="8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x</t>
    </r>
  </si>
  <si>
    <r>
      <rPr>
        <sz val="11"/>
        <color indexed="8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y</t>
    </r>
  </si>
  <si>
    <t>Riepilogo</t>
  </si>
  <si>
    <t>rapp kx</t>
  </si>
  <si>
    <t>rapp ky</t>
  </si>
  <si>
    <t>Masse: più precisamente si deve considerare il baricentro delle masse poste al di sopra di un piano</t>
  </si>
  <si>
    <t>W</t>
  </si>
  <si>
    <t>W x</t>
  </si>
  <si>
    <r>
      <rPr>
        <sz val="11"/>
        <color indexed="8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 xml:space="preserve"> W x</t>
    </r>
  </si>
  <si>
    <t>W y</t>
  </si>
  <si>
    <r>
      <rPr>
        <sz val="11"/>
        <color indexed="8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 xml:space="preserve"> W y</t>
    </r>
  </si>
  <si>
    <r>
      <rPr>
        <sz val="11"/>
        <color indexed="8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 xml:space="preserve"> W</t>
    </r>
  </si>
  <si>
    <t>xGm tot</t>
  </si>
  <si>
    <t>yGm tot</t>
  </si>
  <si>
    <t>E' possibile creare un Riepilogo che riporta i valori di ciascun foglio (i collegamenti devono essere impostati dall'utente)</t>
  </si>
  <si>
    <t>Centro rigidezze - versione 1.1</t>
  </si>
  <si>
    <t>Questo file vuole essere di aiuto per calcolare il baricentro delle rigidezze dei pilastri</t>
  </si>
  <si>
    <t>E' possibile duplicare i fogli, in modo da averne uno per ciascuna ordine</t>
  </si>
  <si>
    <t>Singolo foglio Ordine</t>
  </si>
  <si>
    <t>Occorre inserire i dati richiesti (caselle evidenziate in giallo e in verde)</t>
  </si>
  <si>
    <t>Viene fornito il baricentro delle rigidezze e l'eccentricità</t>
  </si>
</sst>
</file>

<file path=xl/styles.xml><?xml version="1.0" encoding="utf-8"?>
<styleSheet xmlns="http://schemas.openxmlformats.org/spreadsheetml/2006/main">
  <numFmts count="3">
    <numFmt numFmtId="167" formatCode="0.0"/>
    <numFmt numFmtId="168" formatCode="0.0%"/>
    <numFmt numFmtId="169" formatCode="[$-410]mmm\-yy;@"/>
  </numFmts>
  <fonts count="17">
    <font>
      <sz val="11"/>
      <color theme="1"/>
      <name val="Calibri"/>
      <family val="2"/>
      <scheme val="minor"/>
    </font>
    <font>
      <sz val="11"/>
      <color indexed="8"/>
      <name val="Symbol"/>
      <family val="1"/>
      <charset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Symbol"/>
      <family val="1"/>
      <charset val="2"/>
    </font>
    <font>
      <sz val="10"/>
      <color indexed="8"/>
      <name val="Arial"/>
      <family val="2"/>
    </font>
    <font>
      <sz val="10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FF"/>
      <name val="Arial"/>
      <family val="2"/>
    </font>
    <font>
      <sz val="10"/>
      <color rgb="FFFF0000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2" fontId="11" fillId="0" borderId="0" xfId="0" applyNumberFormat="1" applyFont="1" applyFill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2" fontId="10" fillId="0" borderId="0" xfId="0" applyNumberFormat="1" applyFont="1" applyAlignment="1">
      <alignment horizontal="left"/>
    </xf>
    <xf numFmtId="2" fontId="10" fillId="0" borderId="0" xfId="0" applyNumberFormat="1" applyFont="1" applyAlignment="1">
      <alignment horizontal="center"/>
    </xf>
    <xf numFmtId="167" fontId="8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167" fontId="9" fillId="0" borderId="0" xfId="0" applyNumberFormat="1" applyFont="1" applyFill="1" applyAlignment="1">
      <alignment horizontal="center"/>
    </xf>
    <xf numFmtId="1" fontId="9" fillId="0" borderId="0" xfId="0" applyNumberFormat="1" applyFont="1" applyFill="1" applyAlignment="1">
      <alignment horizontal="center"/>
    </xf>
    <xf numFmtId="1" fontId="10" fillId="0" borderId="0" xfId="0" applyNumberFormat="1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Continuous"/>
    </xf>
    <xf numFmtId="2" fontId="3" fillId="2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8" fillId="2" borderId="0" xfId="0" applyFont="1" applyFill="1" applyAlignment="1" applyProtection="1">
      <alignment horizontal="center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0" fontId="8" fillId="3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2" fontId="8" fillId="0" borderId="0" xfId="0" applyNumberFormat="1" applyFont="1" applyAlignment="1">
      <alignment horizontal="center"/>
    </xf>
    <xf numFmtId="2" fontId="9" fillId="0" borderId="0" xfId="0" applyNumberFormat="1" applyFont="1" applyFill="1" applyAlignment="1">
      <alignment horizontal="center"/>
    </xf>
    <xf numFmtId="2" fontId="8" fillId="2" borderId="0" xfId="0" applyNumberFormat="1" applyFont="1" applyFill="1" applyAlignment="1" applyProtection="1">
      <alignment horizontal="center"/>
      <protection locked="0"/>
    </xf>
    <xf numFmtId="168" fontId="8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center"/>
    </xf>
    <xf numFmtId="0" fontId="14" fillId="0" borderId="0" xfId="1" applyFont="1" applyProtection="1"/>
    <xf numFmtId="0" fontId="3" fillId="0" borderId="0" xfId="1" applyProtection="1"/>
    <xf numFmtId="169" fontId="3" fillId="0" borderId="0" xfId="1" applyNumberFormat="1" applyAlignment="1" applyProtection="1">
      <alignment horizontal="center"/>
    </xf>
    <xf numFmtId="0" fontId="15" fillId="0" borderId="0" xfId="1" applyFont="1" applyProtection="1"/>
    <xf numFmtId="0" fontId="16" fillId="0" borderId="0" xfId="1" applyFont="1" applyProtection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workbookViewId="0">
      <selection activeCell="F16" sqref="F16"/>
    </sheetView>
  </sheetViews>
  <sheetFormatPr defaultRowHeight="12.75"/>
  <cols>
    <col min="1" max="16384" width="9.140625" style="36"/>
  </cols>
  <sheetData>
    <row r="1" spans="1:5" ht="15.75">
      <c r="A1" s="35" t="s">
        <v>69</v>
      </c>
      <c r="E1" s="37">
        <v>42986</v>
      </c>
    </row>
    <row r="2" spans="1:5" ht="15" customHeight="1"/>
    <row r="3" spans="1:5" ht="15" customHeight="1">
      <c r="A3" s="35" t="s">
        <v>70</v>
      </c>
    </row>
    <row r="4" spans="1:5" ht="15" customHeight="1"/>
    <row r="5" spans="1:5" ht="15" customHeight="1">
      <c r="A5" s="38" t="s">
        <v>71</v>
      </c>
    </row>
    <row r="6" spans="1:5" ht="15" customHeight="1">
      <c r="A6" s="38" t="s">
        <v>68</v>
      </c>
    </row>
    <row r="7" spans="1:5" ht="15" customHeight="1">
      <c r="A7" s="38"/>
    </row>
    <row r="8" spans="1:5" ht="15" customHeight="1">
      <c r="A8" s="39" t="s">
        <v>72</v>
      </c>
    </row>
    <row r="9" spans="1:5" ht="15" customHeight="1">
      <c r="A9" s="38" t="s">
        <v>73</v>
      </c>
    </row>
    <row r="10" spans="1:5" ht="15" customHeight="1">
      <c r="A10" s="38" t="s">
        <v>74</v>
      </c>
    </row>
    <row r="11" spans="1:5" ht="15" customHeight="1">
      <c r="A11" s="39"/>
    </row>
    <row r="12" spans="1:5" ht="15" customHeight="1">
      <c r="A12" s="38"/>
    </row>
    <row r="13" spans="1:5" ht="15" customHeight="1">
      <c r="A13" s="38"/>
    </row>
    <row r="14" spans="1:5" ht="15" customHeight="1">
      <c r="A14" s="38"/>
    </row>
    <row r="15" spans="1:5" ht="15" customHeight="1">
      <c r="A15" s="38"/>
    </row>
    <row r="16" spans="1:5" ht="15" customHeight="1">
      <c r="A16" s="38"/>
    </row>
    <row r="17" spans="1:2" ht="15" customHeight="1">
      <c r="A17" s="38"/>
    </row>
    <row r="18" spans="1:2" ht="15" customHeight="1">
      <c r="A18" s="38"/>
    </row>
    <row r="19" spans="1:2" ht="15" customHeight="1">
      <c r="A19" s="38"/>
    </row>
    <row r="22" spans="1:2" ht="14.25">
      <c r="A22" s="38"/>
    </row>
    <row r="24" spans="1:2" ht="14.25">
      <c r="A24" s="38"/>
    </row>
    <row r="26" spans="1:2" ht="14.25">
      <c r="A26" s="38"/>
      <c r="B26" s="38"/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171"/>
  <sheetViews>
    <sheetView workbookViewId="0">
      <selection activeCell="C22" sqref="C22"/>
    </sheetView>
  </sheetViews>
  <sheetFormatPr defaultRowHeight="12.75"/>
  <cols>
    <col min="1" max="4" width="9.140625" style="4"/>
    <col min="5" max="5" width="10" style="4" bestFit="1" customWidth="1"/>
    <col min="6" max="18" width="9.140625" style="4"/>
    <col min="19" max="19" width="9.5703125" style="4" bestFit="1" customWidth="1"/>
    <col min="20" max="16384" width="9.140625" style="4"/>
  </cols>
  <sheetData>
    <row r="1" spans="1:16" ht="15.75">
      <c r="A1" s="17" t="s">
        <v>39</v>
      </c>
    </row>
    <row r="3" spans="1:16">
      <c r="A3" s="3" t="s">
        <v>25</v>
      </c>
      <c r="C3" s="23">
        <v>27</v>
      </c>
    </row>
    <row r="5" spans="1:16">
      <c r="A5" s="5" t="s">
        <v>24</v>
      </c>
      <c r="F5" s="4" t="s">
        <v>33</v>
      </c>
      <c r="J5" s="4" t="s">
        <v>40</v>
      </c>
      <c r="N5" s="4" t="s">
        <v>44</v>
      </c>
    </row>
    <row r="7" spans="1:16">
      <c r="B7" s="19" t="s">
        <v>27</v>
      </c>
      <c r="C7" s="19"/>
      <c r="F7" s="4" t="s">
        <v>34</v>
      </c>
      <c r="G7" s="27">
        <f>W170</f>
        <v>11.084272275013218</v>
      </c>
      <c r="H7" s="3" t="s">
        <v>35</v>
      </c>
      <c r="J7" s="4" t="s">
        <v>41</v>
      </c>
      <c r="K7" s="29">
        <v>11.08</v>
      </c>
      <c r="L7" s="3" t="s">
        <v>35</v>
      </c>
      <c r="N7" s="3" t="s">
        <v>45</v>
      </c>
      <c r="O7" s="27">
        <f>G7-K7</f>
        <v>4.2722750132178078E-3</v>
      </c>
      <c r="P7" s="3" t="s">
        <v>35</v>
      </c>
    </row>
    <row r="8" spans="1:16">
      <c r="A8" s="4" t="s">
        <v>26</v>
      </c>
      <c r="B8" s="4" t="s">
        <v>28</v>
      </c>
      <c r="C8" s="4" t="s">
        <v>29</v>
      </c>
      <c r="F8" s="4" t="s">
        <v>36</v>
      </c>
      <c r="G8" s="27">
        <f>V92</f>
        <v>6.1875356970961004</v>
      </c>
      <c r="H8" s="3" t="s">
        <v>35</v>
      </c>
      <c r="J8" s="4" t="s">
        <v>42</v>
      </c>
      <c r="K8" s="29">
        <v>6.33</v>
      </c>
      <c r="L8" s="3" t="s">
        <v>35</v>
      </c>
      <c r="N8" s="3" t="s">
        <v>46</v>
      </c>
      <c r="O8" s="27">
        <f>G8-K8</f>
        <v>-0.14246430290389966</v>
      </c>
      <c r="P8" s="3" t="s">
        <v>35</v>
      </c>
    </row>
    <row r="9" spans="1:16">
      <c r="A9" s="4">
        <v>1</v>
      </c>
      <c r="B9" s="23">
        <v>32.909999999999997</v>
      </c>
      <c r="C9" s="23">
        <v>9.8699999999999992</v>
      </c>
    </row>
    <row r="10" spans="1:16">
      <c r="A10" s="4">
        <f>IF(A9&lt;$C$3,A9+1,"")</f>
        <v>2</v>
      </c>
      <c r="B10" s="23">
        <v>41.31</v>
      </c>
      <c r="C10" s="23">
        <v>9.8699999999999992</v>
      </c>
      <c r="F10" s="4" t="s">
        <v>37</v>
      </c>
      <c r="G10" s="27">
        <f>W92</f>
        <v>10.643391854267472</v>
      </c>
      <c r="H10" s="3" t="s">
        <v>35</v>
      </c>
      <c r="J10" s="4" t="s">
        <v>43</v>
      </c>
      <c r="K10" s="29">
        <v>7.81</v>
      </c>
      <c r="L10" s="3" t="s">
        <v>35</v>
      </c>
    </row>
    <row r="11" spans="1:16">
      <c r="A11" s="4">
        <f t="shared" ref="A11:A18" si="0">IF(A10&lt;$C$3,A10+1,"")</f>
        <v>3</v>
      </c>
      <c r="B11" s="23">
        <v>32.909999999999997</v>
      </c>
      <c r="C11" s="23">
        <v>9.8699999999999992</v>
      </c>
      <c r="F11" s="4" t="s">
        <v>38</v>
      </c>
      <c r="G11" s="27">
        <f>W171</f>
        <v>9.7833092075453685</v>
      </c>
      <c r="H11" s="3" t="s">
        <v>35</v>
      </c>
    </row>
    <row r="12" spans="1:16">
      <c r="A12" s="4">
        <f t="shared" si="0"/>
        <v>4</v>
      </c>
      <c r="B12" s="23">
        <v>4.97</v>
      </c>
      <c r="C12" s="23">
        <v>41.31</v>
      </c>
    </row>
    <row r="13" spans="1:16">
      <c r="A13" s="4">
        <f t="shared" si="0"/>
        <v>5</v>
      </c>
      <c r="B13" s="23">
        <v>6.19</v>
      </c>
      <c r="C13" s="23">
        <v>41.31</v>
      </c>
    </row>
    <row r="14" spans="1:16">
      <c r="A14" s="4">
        <f t="shared" si="0"/>
        <v>6</v>
      </c>
      <c r="B14" s="23">
        <v>4.97</v>
      </c>
      <c r="C14" s="23">
        <v>41.31</v>
      </c>
      <c r="J14" s="4" t="s">
        <v>49</v>
      </c>
    </row>
    <row r="15" spans="1:16">
      <c r="A15" s="4">
        <f t="shared" si="0"/>
        <v>7</v>
      </c>
      <c r="B15" s="23">
        <v>4.97</v>
      </c>
      <c r="C15" s="23">
        <v>32.909999999999997</v>
      </c>
      <c r="F15" s="4" t="s">
        <v>47</v>
      </c>
      <c r="G15" s="27">
        <f>MAX(C54:S54)-MIN(C54:S54)</f>
        <v>22.5</v>
      </c>
      <c r="H15" s="3" t="s">
        <v>35</v>
      </c>
      <c r="J15" s="30">
        <f>ABS(O7)/G15</f>
        <v>1.89878889476347E-4</v>
      </c>
      <c r="K15" s="31" t="str">
        <f>IF(J15&gt;0.1,"  eccentricità troppo alta",IF(J15&gt;0.05,"  eccentricità abbastanza alta",""))</f>
        <v/>
      </c>
    </row>
    <row r="16" spans="1:16">
      <c r="A16" s="4">
        <f t="shared" si="0"/>
        <v>8</v>
      </c>
      <c r="B16" s="23">
        <v>6.19</v>
      </c>
      <c r="C16" s="23">
        <v>41.31</v>
      </c>
      <c r="F16" s="4" t="s">
        <v>48</v>
      </c>
      <c r="G16" s="27">
        <f>MAX(A57:A87)-MIN(A57:A87)</f>
        <v>15.7</v>
      </c>
      <c r="H16" s="3" t="s">
        <v>35</v>
      </c>
      <c r="J16" s="30">
        <f>ABS(O8)/G16</f>
        <v>9.074159420630553E-3</v>
      </c>
      <c r="K16" s="31" t="str">
        <f>IF(J16&gt;0.1,"  eccentricità troppo alta",IF(J16&gt;0.05,"  eccentricità abbastanza alta",""))</f>
        <v/>
      </c>
    </row>
    <row r="17" spans="1:12">
      <c r="A17" s="4">
        <f t="shared" si="0"/>
        <v>9</v>
      </c>
      <c r="B17" s="23">
        <v>9.8699999999999992</v>
      </c>
      <c r="C17" s="23">
        <v>41.31</v>
      </c>
    </row>
    <row r="18" spans="1:12">
      <c r="A18" s="4">
        <f t="shared" si="0"/>
        <v>10</v>
      </c>
      <c r="B18" s="23">
        <v>41.31</v>
      </c>
      <c r="C18" s="23">
        <v>9.8699999999999992</v>
      </c>
      <c r="J18" s="4" t="s">
        <v>50</v>
      </c>
      <c r="K18" s="27">
        <f>G10/$K$10</f>
        <v>1.362790250226309</v>
      </c>
      <c r="L18" s="31" t="str">
        <f>IF(K18&lt;1,"  torsiodeformabile, non accettabile",IF(K18&lt;1.1,"  poco rigida torsionalmente",""))</f>
        <v/>
      </c>
    </row>
    <row r="19" spans="1:12">
      <c r="A19" s="4">
        <f>IF(A18&lt;$C$3,A18+1,"")</f>
        <v>11</v>
      </c>
      <c r="B19" s="23">
        <v>41.31</v>
      </c>
      <c r="C19" s="23">
        <v>4.97</v>
      </c>
      <c r="J19" s="4" t="s">
        <v>51</v>
      </c>
      <c r="K19" s="27">
        <f>G11/$K$10</f>
        <v>1.252664431183786</v>
      </c>
      <c r="L19" s="31" t="str">
        <f>IF(K19&lt;1,"  torsiodeformabile, non accettabile",IF(K19&lt;1.1,"  poco rigida torsionalmente",""))</f>
        <v/>
      </c>
    </row>
    <row r="20" spans="1:12">
      <c r="A20" s="4">
        <f t="shared" ref="A20:A28" si="1">IF(A19&lt;$C$3,A19+1,"")</f>
        <v>12</v>
      </c>
      <c r="B20" s="23">
        <v>41.31</v>
      </c>
      <c r="C20" s="23">
        <v>4.97</v>
      </c>
    </row>
    <row r="21" spans="1:12">
      <c r="A21" s="4">
        <f t="shared" si="1"/>
        <v>13</v>
      </c>
      <c r="B21" s="23">
        <v>12.01</v>
      </c>
      <c r="C21" s="23">
        <v>63.61</v>
      </c>
      <c r="F21" s="4" t="s">
        <v>52</v>
      </c>
      <c r="G21" s="27">
        <f>U128</f>
        <v>623.30000000000007</v>
      </c>
    </row>
    <row r="22" spans="1:12">
      <c r="A22" s="4">
        <f t="shared" si="1"/>
        <v>14</v>
      </c>
      <c r="B22" s="23">
        <v>4.97</v>
      </c>
      <c r="C22" s="23">
        <v>32.909999999999997</v>
      </c>
      <c r="F22" s="4" t="s">
        <v>53</v>
      </c>
      <c r="G22" s="27">
        <f>U169</f>
        <v>737.71</v>
      </c>
    </row>
    <row r="23" spans="1:12">
      <c r="A23" s="4">
        <f t="shared" si="1"/>
        <v>15</v>
      </c>
      <c r="B23" s="23">
        <v>6.19</v>
      </c>
      <c r="C23" s="23">
        <v>41.31</v>
      </c>
    </row>
    <row r="24" spans="1:12">
      <c r="A24" s="4">
        <f t="shared" si="1"/>
        <v>16</v>
      </c>
      <c r="B24" s="23">
        <v>6.19</v>
      </c>
      <c r="C24" s="23">
        <v>41.31</v>
      </c>
    </row>
    <row r="25" spans="1:12">
      <c r="A25" s="4">
        <f t="shared" si="1"/>
        <v>17</v>
      </c>
      <c r="B25" s="23">
        <v>9.8699999999999992</v>
      </c>
      <c r="C25" s="23">
        <v>41.31</v>
      </c>
    </row>
    <row r="26" spans="1:12">
      <c r="A26" s="4">
        <f t="shared" si="1"/>
        <v>18</v>
      </c>
      <c r="B26" s="23">
        <v>41.31</v>
      </c>
      <c r="C26" s="23">
        <v>6.19</v>
      </c>
    </row>
    <row r="27" spans="1:12">
      <c r="A27" s="4">
        <f t="shared" si="1"/>
        <v>19</v>
      </c>
      <c r="B27" s="23">
        <v>41.31</v>
      </c>
      <c r="C27" s="23">
        <v>6.19</v>
      </c>
    </row>
    <row r="28" spans="1:12">
      <c r="A28" s="4">
        <f t="shared" si="1"/>
        <v>20</v>
      </c>
      <c r="B28" s="23">
        <v>12.01</v>
      </c>
      <c r="C28" s="23">
        <v>79.930000000000007</v>
      </c>
    </row>
    <row r="29" spans="1:12">
      <c r="A29" s="4">
        <f>IF(A28&lt;$C$3,A28+1,"")</f>
        <v>21</v>
      </c>
      <c r="B29" s="23">
        <v>32.909999999999997</v>
      </c>
      <c r="C29" s="23">
        <v>9.8699999999999992</v>
      </c>
    </row>
    <row r="30" spans="1:12">
      <c r="A30" s="4">
        <f>IF(A29&lt;$C$3,A29+1,"")</f>
        <v>22</v>
      </c>
      <c r="B30" s="23">
        <v>41.31</v>
      </c>
      <c r="C30" s="23">
        <v>9.8699999999999992</v>
      </c>
    </row>
    <row r="31" spans="1:12">
      <c r="A31" s="4">
        <f t="shared" ref="A31:A38" si="2">IF(A30&lt;$C$3,A30+1,"")</f>
        <v>23</v>
      </c>
      <c r="B31" s="23">
        <v>41.31</v>
      </c>
      <c r="C31" s="23">
        <v>9.8699999999999992</v>
      </c>
    </row>
    <row r="32" spans="1:12">
      <c r="A32" s="4">
        <f t="shared" si="2"/>
        <v>24</v>
      </c>
      <c r="B32" s="23">
        <v>11.06</v>
      </c>
      <c r="C32" s="23">
        <v>32.909999999999997</v>
      </c>
    </row>
    <row r="33" spans="1:3">
      <c r="A33" s="4">
        <f t="shared" si="2"/>
        <v>25</v>
      </c>
      <c r="B33" s="23">
        <v>41.31</v>
      </c>
      <c r="C33" s="23">
        <v>4.97</v>
      </c>
    </row>
    <row r="34" spans="1:3">
      <c r="A34" s="4">
        <f t="shared" si="2"/>
        <v>26</v>
      </c>
      <c r="B34" s="23">
        <v>41.31</v>
      </c>
      <c r="C34" s="23">
        <v>4.97</v>
      </c>
    </row>
    <row r="35" spans="1:3">
      <c r="A35" s="4">
        <f t="shared" si="2"/>
        <v>27</v>
      </c>
      <c r="B35" s="23">
        <v>12.01</v>
      </c>
      <c r="C35" s="23">
        <v>63.61</v>
      </c>
    </row>
    <row r="36" spans="1:3">
      <c r="A36" s="4" t="str">
        <f t="shared" si="2"/>
        <v/>
      </c>
      <c r="B36" s="23"/>
      <c r="C36" s="23"/>
    </row>
    <row r="37" spans="1:3">
      <c r="A37" s="4" t="str">
        <f t="shared" si="2"/>
        <v/>
      </c>
      <c r="B37" s="23"/>
      <c r="C37" s="23"/>
    </row>
    <row r="38" spans="1:3">
      <c r="A38" s="4" t="str">
        <f t="shared" si="2"/>
        <v/>
      </c>
      <c r="B38" s="23"/>
      <c r="C38" s="23"/>
    </row>
    <row r="39" spans="1:3">
      <c r="A39" s="4" t="str">
        <f>IF(A38&lt;$C$3,A38+1,"")</f>
        <v/>
      </c>
      <c r="B39" s="23"/>
      <c r="C39" s="23"/>
    </row>
    <row r="40" spans="1:3">
      <c r="A40" s="4" t="str">
        <f>IF(A39&lt;$C$3,A39+1,"")</f>
        <v/>
      </c>
      <c r="B40" s="23"/>
      <c r="C40" s="23"/>
    </row>
    <row r="41" spans="1:3">
      <c r="A41" s="4" t="str">
        <f t="shared" ref="A41:A48" si="3">IF(A40&lt;$C$3,A40+1,"")</f>
        <v/>
      </c>
      <c r="B41" s="23"/>
      <c r="C41" s="23"/>
    </row>
    <row r="42" spans="1:3">
      <c r="A42" s="4" t="str">
        <f t="shared" si="3"/>
        <v/>
      </c>
      <c r="B42" s="23"/>
      <c r="C42" s="23"/>
    </row>
    <row r="43" spans="1:3">
      <c r="A43" s="4" t="str">
        <f t="shared" si="3"/>
        <v/>
      </c>
      <c r="B43" s="23"/>
      <c r="C43" s="23"/>
    </row>
    <row r="44" spans="1:3">
      <c r="A44" s="4" t="str">
        <f t="shared" si="3"/>
        <v/>
      </c>
      <c r="B44" s="23"/>
      <c r="C44" s="23"/>
    </row>
    <row r="45" spans="1:3">
      <c r="A45" s="4" t="str">
        <f t="shared" si="3"/>
        <v/>
      </c>
      <c r="B45" s="23"/>
      <c r="C45" s="23"/>
    </row>
    <row r="46" spans="1:3">
      <c r="A46" s="4" t="str">
        <f t="shared" si="3"/>
        <v/>
      </c>
      <c r="B46" s="23"/>
      <c r="C46" s="23"/>
    </row>
    <row r="47" spans="1:3">
      <c r="A47" s="4" t="str">
        <f t="shared" si="3"/>
        <v/>
      </c>
      <c r="B47" s="23"/>
      <c r="C47" s="23"/>
    </row>
    <row r="48" spans="1:3">
      <c r="A48" s="4" t="str">
        <f t="shared" si="3"/>
        <v/>
      </c>
      <c r="B48" s="23"/>
      <c r="C48" s="23"/>
    </row>
    <row r="50" spans="1:19">
      <c r="A50" s="5" t="s">
        <v>30</v>
      </c>
    </row>
    <row r="51" spans="1:19">
      <c r="A51" s="3" t="s">
        <v>31</v>
      </c>
    </row>
    <row r="52" spans="1:19">
      <c r="A52" s="3" t="s">
        <v>32</v>
      </c>
    </row>
    <row r="54" spans="1:19">
      <c r="B54" s="4" t="s">
        <v>0</v>
      </c>
      <c r="C54" s="24">
        <v>0.15</v>
      </c>
      <c r="D54" s="21"/>
      <c r="E54" s="24">
        <v>4.8499999999999996</v>
      </c>
      <c r="F54" s="21"/>
      <c r="G54" s="24">
        <v>8.65</v>
      </c>
      <c r="H54" s="21"/>
      <c r="I54" s="24">
        <v>11.65</v>
      </c>
      <c r="J54" s="21"/>
      <c r="K54" s="24">
        <v>14.85</v>
      </c>
      <c r="L54" s="21"/>
      <c r="M54" s="24">
        <v>19.05</v>
      </c>
      <c r="N54" s="21"/>
      <c r="O54" s="24">
        <v>22.65</v>
      </c>
      <c r="Q54" s="24"/>
      <c r="S54" s="24"/>
    </row>
    <row r="55" spans="1:19">
      <c r="A55" s="21"/>
    </row>
    <row r="56" spans="1:19">
      <c r="A56" s="21" t="s">
        <v>1</v>
      </c>
    </row>
    <row r="57" spans="1:19">
      <c r="A57" s="20">
        <v>15.85</v>
      </c>
      <c r="C57" s="25">
        <v>1</v>
      </c>
      <c r="E57" s="25">
        <v>2</v>
      </c>
      <c r="G57" s="25">
        <v>3</v>
      </c>
      <c r="I57" s="25"/>
      <c r="K57" s="25"/>
      <c r="M57" s="25"/>
      <c r="O57" s="25"/>
      <c r="Q57" s="25"/>
      <c r="S57" s="25"/>
    </row>
    <row r="58" spans="1:19">
      <c r="A58" s="21"/>
    </row>
    <row r="59" spans="1:19">
      <c r="A59" s="21"/>
    </row>
    <row r="60" spans="1:19">
      <c r="A60" s="21"/>
    </row>
    <row r="61" spans="1:19">
      <c r="A61" s="21"/>
    </row>
    <row r="62" spans="1:19">
      <c r="A62" s="20">
        <v>12.25</v>
      </c>
      <c r="C62" s="25">
        <v>4</v>
      </c>
      <c r="E62" s="25">
        <v>5</v>
      </c>
      <c r="G62" s="25">
        <v>6</v>
      </c>
      <c r="I62" s="25"/>
      <c r="K62" s="25"/>
      <c r="M62" s="25"/>
      <c r="O62" s="25"/>
      <c r="Q62" s="25"/>
      <c r="S62" s="25"/>
    </row>
    <row r="63" spans="1:19">
      <c r="A63" s="21"/>
    </row>
    <row r="64" spans="1:19">
      <c r="A64" s="21"/>
    </row>
    <row r="65" spans="1:19">
      <c r="A65" s="21"/>
    </row>
    <row r="66" spans="1:19">
      <c r="A66" s="21"/>
    </row>
    <row r="67" spans="1:19">
      <c r="A67" s="20">
        <v>8.75</v>
      </c>
      <c r="C67" s="25">
        <v>7</v>
      </c>
      <c r="E67" s="25">
        <v>8</v>
      </c>
      <c r="G67" s="25">
        <v>9</v>
      </c>
      <c r="I67" s="25">
        <v>10</v>
      </c>
      <c r="K67" s="25">
        <v>11</v>
      </c>
      <c r="M67" s="25">
        <v>12</v>
      </c>
      <c r="O67" s="25">
        <v>13</v>
      </c>
      <c r="Q67" s="25"/>
      <c r="S67" s="25"/>
    </row>
    <row r="68" spans="1:19">
      <c r="A68" s="21"/>
    </row>
    <row r="69" spans="1:19">
      <c r="A69" s="21"/>
    </row>
    <row r="70" spans="1:19">
      <c r="A70" s="21"/>
    </row>
    <row r="71" spans="1:19">
      <c r="A71" s="21"/>
    </row>
    <row r="72" spans="1:19">
      <c r="A72" s="20">
        <v>4.55</v>
      </c>
      <c r="C72" s="25">
        <v>14</v>
      </c>
      <c r="E72" s="25">
        <v>15</v>
      </c>
      <c r="G72" s="25">
        <v>16</v>
      </c>
      <c r="I72" s="25">
        <v>17</v>
      </c>
      <c r="K72" s="25">
        <v>18</v>
      </c>
      <c r="M72" s="25">
        <v>19</v>
      </c>
      <c r="O72" s="25">
        <v>20</v>
      </c>
      <c r="Q72" s="25"/>
      <c r="S72" s="25"/>
    </row>
    <row r="73" spans="1:19">
      <c r="A73" s="21"/>
    </row>
    <row r="74" spans="1:19">
      <c r="A74" s="21"/>
    </row>
    <row r="75" spans="1:19">
      <c r="A75" s="21"/>
    </row>
    <row r="76" spans="1:19">
      <c r="A76" s="21"/>
    </row>
    <row r="77" spans="1:19">
      <c r="A77" s="20">
        <v>0.15</v>
      </c>
      <c r="C77" s="25">
        <v>21</v>
      </c>
      <c r="E77" s="25">
        <v>22</v>
      </c>
      <c r="G77" s="25">
        <v>23</v>
      </c>
      <c r="I77" s="25">
        <v>24</v>
      </c>
      <c r="K77" s="25">
        <v>25</v>
      </c>
      <c r="M77" s="25">
        <v>26</v>
      </c>
      <c r="O77" s="25">
        <v>27</v>
      </c>
      <c r="Q77" s="25"/>
      <c r="S77" s="25"/>
    </row>
    <row r="78" spans="1:19">
      <c r="A78" s="21"/>
    </row>
    <row r="82" spans="1:23">
      <c r="A82" s="24">
        <v>1</v>
      </c>
      <c r="C82" s="25"/>
      <c r="E82" s="25"/>
      <c r="G82" s="25"/>
      <c r="I82" s="25"/>
      <c r="K82" s="25"/>
      <c r="M82" s="25"/>
      <c r="O82" s="25"/>
      <c r="Q82" s="25"/>
      <c r="S82" s="25"/>
    </row>
    <row r="87" spans="1:23">
      <c r="A87" s="24">
        <v>1</v>
      </c>
      <c r="C87" s="25"/>
      <c r="E87" s="25"/>
      <c r="G87" s="25"/>
      <c r="I87" s="25"/>
      <c r="K87" s="25"/>
      <c r="M87" s="25"/>
      <c r="O87" s="25"/>
      <c r="Q87" s="25"/>
      <c r="S87" s="25"/>
    </row>
    <row r="90" spans="1:23">
      <c r="A90" s="5" t="s">
        <v>11</v>
      </c>
    </row>
    <row r="91" spans="1:23">
      <c r="W91" s="6" t="s">
        <v>9</v>
      </c>
    </row>
    <row r="92" spans="1:23">
      <c r="B92" s="4" t="s">
        <v>0</v>
      </c>
      <c r="C92" s="22">
        <f>IF(C54="","",C54)</f>
        <v>0.15</v>
      </c>
      <c r="D92" s="8"/>
      <c r="E92" s="22">
        <f>IF(E54="","",E54)</f>
        <v>4.8499999999999996</v>
      </c>
      <c r="F92" s="8"/>
      <c r="G92" s="22">
        <f>IF(G54="","",G54)</f>
        <v>8.65</v>
      </c>
      <c r="H92" s="8"/>
      <c r="I92" s="22">
        <f>IF(I54="","",I54)</f>
        <v>11.65</v>
      </c>
      <c r="J92" s="8"/>
      <c r="K92" s="22">
        <f>IF(K54="","",K54)</f>
        <v>14.85</v>
      </c>
      <c r="L92" s="8"/>
      <c r="M92" s="22">
        <f>IF(M54="","",M54)</f>
        <v>19.05</v>
      </c>
      <c r="N92" s="8"/>
      <c r="O92" s="22">
        <f>IF(O54="","",O54)</f>
        <v>22.65</v>
      </c>
      <c r="Q92" s="22" t="str">
        <f>IF(Q54="","",Q54)</f>
        <v/>
      </c>
      <c r="S92" s="22" t="str">
        <f>IF(S54="","",S54)</f>
        <v/>
      </c>
      <c r="U92" s="9" t="s">
        <v>7</v>
      </c>
      <c r="V92" s="10">
        <f>V128/U128</f>
        <v>6.1875356970961004</v>
      </c>
      <c r="W92" s="11">
        <f>SQRT(W133/U128)</f>
        <v>10.643391854267472</v>
      </c>
    </row>
    <row r="94" spans="1:23">
      <c r="A94" s="4" t="s">
        <v>1</v>
      </c>
      <c r="U94" s="4" t="s">
        <v>2</v>
      </c>
      <c r="V94" s="4" t="s">
        <v>5</v>
      </c>
      <c r="W94" s="4" t="s">
        <v>6</v>
      </c>
    </row>
    <row r="95" spans="1:23">
      <c r="A95" s="22">
        <f>IF(A57="","",A57)</f>
        <v>15.85</v>
      </c>
      <c r="C95" s="7">
        <f>IF(C57="","",VLOOKUP(C57,$A$9:$C$48,2,FALSE))</f>
        <v>32.909999999999997</v>
      </c>
      <c r="D95" s="26"/>
      <c r="E95" s="7">
        <f>IF(E57="","",VLOOKUP(E57,$A$9:$C$48,2,FALSE))</f>
        <v>41.31</v>
      </c>
      <c r="F95" s="26"/>
      <c r="G95" s="7">
        <f>IF(G57="","",VLOOKUP(G57,$A$9:$C$48,2,FALSE))</f>
        <v>32.909999999999997</v>
      </c>
      <c r="H95" s="26"/>
      <c r="I95" s="7" t="str">
        <f>IF(I57="","",VLOOKUP(I57,$A$9:$C$48,2,FALSE))</f>
        <v/>
      </c>
      <c r="J95" s="26"/>
      <c r="K95" s="7" t="str">
        <f>IF(K57="","",VLOOKUP(K57,$A$9:$C$48,2,FALSE))</f>
        <v/>
      </c>
      <c r="L95" s="26"/>
      <c r="M95" s="7" t="str">
        <f>IF(M57="","",VLOOKUP(M57,$A$9:$C$48,2,FALSE))</f>
        <v/>
      </c>
      <c r="N95" s="26"/>
      <c r="O95" s="7" t="str">
        <f>IF(O57="","",VLOOKUP(O57,$A$9:$C$48,2,FALSE))</f>
        <v/>
      </c>
      <c r="Q95" s="7" t="str">
        <f>IF(Q57="","",VLOOKUP(Q57,$A$9:$C$48,2,FALSE))</f>
        <v/>
      </c>
      <c r="S95" s="7" t="str">
        <f>IF(S57="","",VLOOKUP(S57,$A$9:$C$48,2,FALSE))</f>
        <v/>
      </c>
      <c r="U95" s="27">
        <f>IF(A95="","",SUM(C95:S95))</f>
        <v>107.13</v>
      </c>
      <c r="V95" s="12">
        <f>IF(A95="","",U95*A95)</f>
        <v>1698.0104999999999</v>
      </c>
      <c r="W95" s="13">
        <f>IF(A95="","",U95*A95^2)</f>
        <v>26913.466424999999</v>
      </c>
    </row>
    <row r="96" spans="1:23">
      <c r="A96" s="8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V96" s="12"/>
      <c r="W96" s="13"/>
    </row>
    <row r="97" spans="1:23">
      <c r="A97" s="8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V97" s="12"/>
      <c r="W97" s="13"/>
    </row>
    <row r="98" spans="1:23">
      <c r="A98" s="8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V98" s="12"/>
      <c r="W98" s="13"/>
    </row>
    <row r="99" spans="1:23">
      <c r="A99" s="8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V99" s="12"/>
      <c r="W99" s="13"/>
    </row>
    <row r="100" spans="1:23">
      <c r="A100" s="22">
        <f>IF(A62="","",A62)</f>
        <v>12.25</v>
      </c>
      <c r="C100" s="7">
        <f>IF(C62="","",VLOOKUP(C62,$A$9:$C$48,2,FALSE))</f>
        <v>4.97</v>
      </c>
      <c r="D100" s="26"/>
      <c r="E100" s="7">
        <f>IF(E62="","",VLOOKUP(E62,$A$9:$C$48,2,FALSE))</f>
        <v>6.19</v>
      </c>
      <c r="F100" s="26"/>
      <c r="G100" s="7">
        <f>IF(G62="","",VLOOKUP(G62,$A$9:$C$48,2,FALSE))</f>
        <v>4.97</v>
      </c>
      <c r="H100" s="26"/>
      <c r="I100" s="7" t="str">
        <f>IF(I62="","",VLOOKUP(I62,$A$9:$C$48,2,FALSE))</f>
        <v/>
      </c>
      <c r="J100" s="26"/>
      <c r="K100" s="7" t="str">
        <f>IF(K62="","",VLOOKUP(K62,$A$9:$C$48,2,FALSE))</f>
        <v/>
      </c>
      <c r="L100" s="26"/>
      <c r="M100" s="7" t="str">
        <f>IF(M62="","",VLOOKUP(M62,$A$9:$C$48,2,FALSE))</f>
        <v/>
      </c>
      <c r="N100" s="26"/>
      <c r="O100" s="7" t="str">
        <f>IF(O62="","",VLOOKUP(O62,$A$9:$C$48,2,FALSE))</f>
        <v/>
      </c>
      <c r="Q100" s="7" t="str">
        <f>IF(Q62="","",VLOOKUP(Q62,$A$9:$C$48,2,FALSE))</f>
        <v/>
      </c>
      <c r="S100" s="7" t="str">
        <f>IF(S62="","",VLOOKUP(S62,$A$9:$C$48,2,FALSE))</f>
        <v/>
      </c>
      <c r="U100" s="27">
        <f>IF(A100="","",SUM(C100:S100))</f>
        <v>16.13</v>
      </c>
      <c r="V100" s="12">
        <f>IF(A100="","",U100*A100)</f>
        <v>197.5925</v>
      </c>
      <c r="W100" s="13">
        <f>IF(A100="","",U100*A100^2)</f>
        <v>2420.5081249999998</v>
      </c>
    </row>
    <row r="101" spans="1:23">
      <c r="A101" s="8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V101" s="12"/>
      <c r="W101" s="13"/>
    </row>
    <row r="102" spans="1:23">
      <c r="A102" s="8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V102" s="12"/>
      <c r="W102" s="13"/>
    </row>
    <row r="103" spans="1:23">
      <c r="A103" s="8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V103" s="12"/>
      <c r="W103" s="13"/>
    </row>
    <row r="104" spans="1:23">
      <c r="A104" s="8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V104" s="12"/>
      <c r="W104" s="13"/>
    </row>
    <row r="105" spans="1:23">
      <c r="A105" s="22">
        <f>IF(A67="","",A67)</f>
        <v>8.75</v>
      </c>
      <c r="C105" s="7">
        <f>IF(C67="","",VLOOKUP(C67,$A$9:$C$48,2,FALSE))</f>
        <v>4.97</v>
      </c>
      <c r="D105" s="26"/>
      <c r="E105" s="7">
        <f>IF(E67="","",VLOOKUP(E67,$A$9:$C$48,2,FALSE))</f>
        <v>6.19</v>
      </c>
      <c r="F105" s="26"/>
      <c r="G105" s="7">
        <f>IF(G67="","",VLOOKUP(G67,$A$9:$C$48,2,FALSE))</f>
        <v>9.8699999999999992</v>
      </c>
      <c r="H105" s="26"/>
      <c r="I105" s="7">
        <f>IF(I67="","",VLOOKUP(I67,$A$9:$C$48,2,FALSE))</f>
        <v>41.31</v>
      </c>
      <c r="J105" s="26"/>
      <c r="K105" s="7">
        <f>IF(K67="","",VLOOKUP(K67,$A$9:$C$48,2,FALSE))</f>
        <v>41.31</v>
      </c>
      <c r="L105" s="26"/>
      <c r="M105" s="7">
        <f>IF(M67="","",VLOOKUP(M67,$A$9:$C$48,2,FALSE))</f>
        <v>41.31</v>
      </c>
      <c r="N105" s="26"/>
      <c r="O105" s="7">
        <f>IF(O67="","",VLOOKUP(O67,$A$9:$C$48,2,FALSE))</f>
        <v>12.01</v>
      </c>
      <c r="Q105" s="7" t="str">
        <f>IF(Q67="","",VLOOKUP(Q67,$A$9:$C$48,2,FALSE))</f>
        <v/>
      </c>
      <c r="S105" s="7" t="str">
        <f>IF(S67="","",VLOOKUP(S67,$A$9:$C$48,2,FALSE))</f>
        <v/>
      </c>
      <c r="U105" s="27">
        <f>IF(A105="","",SUM(C105:S105))</f>
        <v>156.97</v>
      </c>
      <c r="V105" s="12">
        <f>IF(A105="","",U105*A105)</f>
        <v>1373.4875</v>
      </c>
      <c r="W105" s="13">
        <f>IF(A105="","",U105*A105^2)</f>
        <v>12018.015625</v>
      </c>
    </row>
    <row r="106" spans="1:23">
      <c r="A106" s="8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V106" s="12"/>
      <c r="W106" s="13"/>
    </row>
    <row r="107" spans="1:23">
      <c r="A107" s="8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V107" s="12"/>
      <c r="W107" s="13"/>
    </row>
    <row r="108" spans="1:23">
      <c r="A108" s="8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V108" s="12"/>
      <c r="W108" s="13"/>
    </row>
    <row r="109" spans="1:23">
      <c r="A109" s="8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V109" s="12"/>
      <c r="W109" s="13"/>
    </row>
    <row r="110" spans="1:23">
      <c r="A110" s="22">
        <f>IF(A72="","",A72)</f>
        <v>4.55</v>
      </c>
      <c r="C110" s="7">
        <f>IF(C72="","",VLOOKUP(C72,$A$9:$C$48,2,FALSE))</f>
        <v>4.97</v>
      </c>
      <c r="D110" s="26"/>
      <c r="E110" s="7">
        <f>IF(E72="","",VLOOKUP(E72,$A$9:$C$48,2,FALSE))</f>
        <v>6.19</v>
      </c>
      <c r="F110" s="26"/>
      <c r="G110" s="7">
        <f>IF(G72="","",VLOOKUP(G72,$A$9:$C$48,2,FALSE))</f>
        <v>6.19</v>
      </c>
      <c r="H110" s="26"/>
      <c r="I110" s="7">
        <f>IF(I72="","",VLOOKUP(I72,$A$9:$C$48,2,FALSE))</f>
        <v>9.8699999999999992</v>
      </c>
      <c r="J110" s="26"/>
      <c r="K110" s="7">
        <f>IF(K72="","",VLOOKUP(K72,$A$9:$C$48,2,FALSE))</f>
        <v>41.31</v>
      </c>
      <c r="L110" s="26"/>
      <c r="M110" s="7">
        <f>IF(M72="","",VLOOKUP(M72,$A$9:$C$48,2,FALSE))</f>
        <v>41.31</v>
      </c>
      <c r="N110" s="26"/>
      <c r="O110" s="7">
        <f>IF(O72="","",VLOOKUP(O72,$A$9:$C$48,2,FALSE))</f>
        <v>12.01</v>
      </c>
      <c r="Q110" s="7" t="str">
        <f>IF(Q72="","",VLOOKUP(Q72,$A$9:$C$48,2,FALSE))</f>
        <v/>
      </c>
      <c r="S110" s="7" t="str">
        <f>IF(S72="","",VLOOKUP(S72,$A$9:$C$48,2,FALSE))</f>
        <v/>
      </c>
      <c r="U110" s="27">
        <f>IF(A110="","",SUM(C110:S110))</f>
        <v>121.85000000000001</v>
      </c>
      <c r="V110" s="12">
        <f>IF(A110="","",U110*A110)</f>
        <v>554.41750000000002</v>
      </c>
      <c r="W110" s="13">
        <f>IF(A110="","",U110*A110^2)</f>
        <v>2522.5996249999998</v>
      </c>
    </row>
    <row r="111" spans="1:23">
      <c r="A111" s="8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V111" s="12"/>
      <c r="W111" s="13"/>
    </row>
    <row r="112" spans="1:23">
      <c r="A112" s="8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V112" s="12"/>
      <c r="W112" s="13"/>
    </row>
    <row r="113" spans="1:23">
      <c r="A113" s="8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V113" s="12"/>
      <c r="W113" s="13"/>
    </row>
    <row r="114" spans="1:23">
      <c r="A114" s="8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V114" s="12"/>
      <c r="W114" s="13"/>
    </row>
    <row r="115" spans="1:23">
      <c r="A115" s="22">
        <f>IF(A77="","",A77)</f>
        <v>0.15</v>
      </c>
      <c r="C115" s="7">
        <f>IF(C77="","",VLOOKUP(C77,$A$9:$C$48,2,FALSE))</f>
        <v>32.909999999999997</v>
      </c>
      <c r="D115" s="26"/>
      <c r="E115" s="7">
        <f>IF(E77="","",VLOOKUP(E77,$A$9:$C$48,2,FALSE))</f>
        <v>41.31</v>
      </c>
      <c r="F115" s="26"/>
      <c r="G115" s="7">
        <f>IF(G77="","",VLOOKUP(G77,$A$9:$C$48,2,FALSE))</f>
        <v>41.31</v>
      </c>
      <c r="H115" s="26"/>
      <c r="I115" s="7">
        <f>IF(I77="","",VLOOKUP(I77,$A$9:$C$48,2,FALSE))</f>
        <v>11.06</v>
      </c>
      <c r="J115" s="26"/>
      <c r="K115" s="7">
        <f>IF(K77="","",VLOOKUP(K77,$A$9:$C$48,2,FALSE))</f>
        <v>41.31</v>
      </c>
      <c r="L115" s="26"/>
      <c r="M115" s="7">
        <f>IF(M77="","",VLOOKUP(M77,$A$9:$C$48,2,FALSE))</f>
        <v>41.31</v>
      </c>
      <c r="N115" s="26"/>
      <c r="O115" s="7">
        <f>IF(O77="","",VLOOKUP(O77,$A$9:$C$48,2,FALSE))</f>
        <v>12.01</v>
      </c>
      <c r="Q115" s="7" t="str">
        <f>IF(Q77="","",VLOOKUP(Q77,$A$9:$C$48,2,FALSE))</f>
        <v/>
      </c>
      <c r="S115" s="7" t="str">
        <f>IF(S77="","",VLOOKUP(S77,$A$9:$C$48,2,FALSE))</f>
        <v/>
      </c>
      <c r="U115" s="27">
        <f>IF(A115="","",SUM(C115:S115))</f>
        <v>221.22</v>
      </c>
      <c r="V115" s="12">
        <f>IF(A115="","",U115*A115)</f>
        <v>33.183</v>
      </c>
      <c r="W115" s="13">
        <f>IF(A115="","",U115*A115^2)</f>
        <v>4.9774500000000002</v>
      </c>
    </row>
    <row r="116" spans="1:23"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V116" s="12"/>
      <c r="W116" s="13"/>
    </row>
    <row r="117" spans="1:23">
      <c r="V117" s="12"/>
      <c r="W117" s="13"/>
    </row>
    <row r="118" spans="1:23">
      <c r="V118" s="12"/>
      <c r="W118" s="13"/>
    </row>
    <row r="119" spans="1:23">
      <c r="V119" s="12"/>
      <c r="W119" s="13"/>
    </row>
    <row r="120" spans="1:23">
      <c r="A120" s="22">
        <f>IF(A82="","",A82)</f>
        <v>1</v>
      </c>
      <c r="C120" s="7" t="str">
        <f>IF(C82="","",VLOOKUP(C82,$A$9:$C$48,2,FALSE))</f>
        <v/>
      </c>
      <c r="D120" s="26"/>
      <c r="E120" s="7" t="str">
        <f>IF(E82="","",VLOOKUP(E82,$A$9:$C$48,2,FALSE))</f>
        <v/>
      </c>
      <c r="F120" s="26"/>
      <c r="G120" s="7" t="str">
        <f>IF(G82="","",VLOOKUP(G82,$A$9:$C$48,2,FALSE))</f>
        <v/>
      </c>
      <c r="H120" s="26"/>
      <c r="I120" s="7" t="str">
        <f>IF(I82="","",VLOOKUP(I82,$A$9:$C$48,2,FALSE))</f>
        <v/>
      </c>
      <c r="J120" s="26"/>
      <c r="K120" s="7" t="str">
        <f>IF(K82="","",VLOOKUP(K82,$A$9:$C$48,2,FALSE))</f>
        <v/>
      </c>
      <c r="L120" s="26"/>
      <c r="M120" s="7" t="str">
        <f>IF(M82="","",VLOOKUP(M82,$A$9:$C$48,2,FALSE))</f>
        <v/>
      </c>
      <c r="N120" s="26"/>
      <c r="O120" s="7" t="str">
        <f>IF(O82="","",VLOOKUP(O82,$A$9:$C$48,2,FALSE))</f>
        <v/>
      </c>
      <c r="Q120" s="7" t="str">
        <f>IF(Q82="","",VLOOKUP(Q82,$A$9:$C$48,2,FALSE))</f>
        <v/>
      </c>
      <c r="S120" s="7" t="str">
        <f>IF(S82="","",VLOOKUP(S82,$A$9:$C$48,2,FALSE))</f>
        <v/>
      </c>
      <c r="U120" s="27">
        <f>IF(A120="","",SUM(C120:S120))</f>
        <v>0</v>
      </c>
      <c r="V120" s="12">
        <f>IF(A120="","",U120*A120)</f>
        <v>0</v>
      </c>
      <c r="W120" s="13">
        <f>IF(A120="","",U120*A120^2)</f>
        <v>0</v>
      </c>
    </row>
    <row r="121" spans="1:23">
      <c r="V121" s="12"/>
      <c r="W121" s="13"/>
    </row>
    <row r="122" spans="1:23">
      <c r="V122" s="12"/>
      <c r="W122" s="13"/>
    </row>
    <row r="123" spans="1:23">
      <c r="V123" s="12"/>
      <c r="W123" s="13"/>
    </row>
    <row r="124" spans="1:23">
      <c r="V124" s="12"/>
      <c r="W124" s="13"/>
    </row>
    <row r="125" spans="1:23">
      <c r="A125" s="22">
        <f>IF(A87="","",A87)</f>
        <v>1</v>
      </c>
      <c r="C125" s="7" t="str">
        <f>IF(C87="","",VLOOKUP(C87,$A$9:$C$48,2,FALSE))</f>
        <v/>
      </c>
      <c r="D125" s="26"/>
      <c r="E125" s="7" t="str">
        <f>IF(E87="","",VLOOKUP(E87,$A$9:$C$48,2,FALSE))</f>
        <v/>
      </c>
      <c r="F125" s="26"/>
      <c r="G125" s="7" t="str">
        <f>IF(G87="","",VLOOKUP(G87,$A$9:$C$48,2,FALSE))</f>
        <v/>
      </c>
      <c r="H125" s="26"/>
      <c r="I125" s="7" t="str">
        <f>IF(I87="","",VLOOKUP(I87,$A$9:$C$48,2,FALSE))</f>
        <v/>
      </c>
      <c r="J125" s="26"/>
      <c r="K125" s="7" t="str">
        <f>IF(K87="","",VLOOKUP(K87,$A$9:$C$48,2,FALSE))</f>
        <v/>
      </c>
      <c r="L125" s="26"/>
      <c r="M125" s="7" t="str">
        <f>IF(M87="","",VLOOKUP(M87,$A$9:$C$48,2,FALSE))</f>
        <v/>
      </c>
      <c r="N125" s="26"/>
      <c r="O125" s="7" t="str">
        <f>IF(O87="","",VLOOKUP(O87,$A$9:$C$48,2,FALSE))</f>
        <v/>
      </c>
      <c r="Q125" s="7" t="str">
        <f>IF(Q87="","",VLOOKUP(Q87,$A$9:$C$48,2,FALSE))</f>
        <v/>
      </c>
      <c r="S125" s="7" t="str">
        <f>IF(S87="","",VLOOKUP(S87,$A$9:$C$48,2,FALSE))</f>
        <v/>
      </c>
      <c r="U125" s="27">
        <f>IF(A125="","",SUM(C125:S125))</f>
        <v>0</v>
      </c>
      <c r="V125" s="12">
        <f>IF(A125="","",U125*A125)</f>
        <v>0</v>
      </c>
      <c r="W125" s="13">
        <f>IF(A125="","",U125*A125^2)</f>
        <v>0</v>
      </c>
    </row>
    <row r="126" spans="1:23">
      <c r="V126" s="12"/>
      <c r="W126" s="13"/>
    </row>
    <row r="127" spans="1:23">
      <c r="V127" s="12"/>
      <c r="W127" s="13"/>
    </row>
    <row r="128" spans="1:23">
      <c r="U128" s="28">
        <f>SUM(U95:U125)</f>
        <v>623.30000000000007</v>
      </c>
      <c r="V128" s="14">
        <f>SUM(V95:V125)</f>
        <v>3856.6909999999998</v>
      </c>
      <c r="W128" s="15">
        <f>SUM(W95:W125)</f>
        <v>43879.56725</v>
      </c>
    </row>
    <row r="131" spans="1:23">
      <c r="A131" s="5" t="s">
        <v>12</v>
      </c>
    </row>
    <row r="133" spans="1:23">
      <c r="B133" s="4" t="s">
        <v>0</v>
      </c>
      <c r="C133" s="22">
        <f>IF(C54="","",C54)</f>
        <v>0.15</v>
      </c>
      <c r="D133" s="8"/>
      <c r="E133" s="22">
        <f>IF(E54="","",E54)</f>
        <v>4.8499999999999996</v>
      </c>
      <c r="F133" s="8"/>
      <c r="G133" s="22">
        <f>IF(G54="","",G54)</f>
        <v>8.65</v>
      </c>
      <c r="H133" s="8"/>
      <c r="I133" s="22">
        <f>IF(I54="","",I54)</f>
        <v>11.65</v>
      </c>
      <c r="J133" s="8"/>
      <c r="K133" s="22">
        <f>IF(K54="","",K54)</f>
        <v>14.85</v>
      </c>
      <c r="L133" s="8"/>
      <c r="M133" s="22">
        <f>IF(M54="","",M54)</f>
        <v>19.05</v>
      </c>
      <c r="N133" s="8"/>
      <c r="O133" s="22">
        <f>IF(O54="","",O54)</f>
        <v>22.65</v>
      </c>
      <c r="Q133" s="22" t="str">
        <f>IF(Q54="","",Q54)</f>
        <v/>
      </c>
      <c r="S133" s="22" t="str">
        <f>IF(S54="","",S54)</f>
        <v/>
      </c>
      <c r="V133" s="11" t="s">
        <v>23</v>
      </c>
      <c r="W133" s="16">
        <f>W128+U171-U128*V92^2-U169*W170^2</f>
        <v>70608.539808901565</v>
      </c>
    </row>
    <row r="135" spans="1:23">
      <c r="A135" s="4" t="s">
        <v>1</v>
      </c>
    </row>
    <row r="136" spans="1:23">
      <c r="A136" s="22">
        <f>IF(A57="","",A57)</f>
        <v>15.85</v>
      </c>
      <c r="C136" s="7">
        <f>IF(C57="","",VLOOKUP(C57,$A$9:$C$48,3,FALSE))</f>
        <v>9.8699999999999992</v>
      </c>
      <c r="D136" s="8"/>
      <c r="E136" s="7">
        <f>IF(E57="","",VLOOKUP(E57,$A$9:$C$48,3,FALSE))</f>
        <v>9.8699999999999992</v>
      </c>
      <c r="F136" s="8"/>
      <c r="G136" s="7">
        <f>IF(G57="","",VLOOKUP(G57,$A$9:$C$48,3,FALSE))</f>
        <v>9.8699999999999992</v>
      </c>
      <c r="H136" s="8"/>
      <c r="I136" s="7" t="str">
        <f>IF(I57="","",VLOOKUP(I57,$A$9:$C$48,3,FALSE))</f>
        <v/>
      </c>
      <c r="J136" s="8"/>
      <c r="K136" s="7" t="str">
        <f>IF(K57="","",VLOOKUP(K57,$A$9:$C$48,3,FALSE))</f>
        <v/>
      </c>
      <c r="L136" s="8"/>
      <c r="M136" s="7" t="str">
        <f>IF(M57="","",VLOOKUP(M57,$A$9:$C$48,3,FALSE))</f>
        <v/>
      </c>
      <c r="N136" s="8"/>
      <c r="O136" s="7" t="str">
        <f>IF(O57="","",VLOOKUP(O57,$A$9:$C$48,3,FALSE))</f>
        <v/>
      </c>
      <c r="Q136" s="7" t="str">
        <f>IF(Q57="","",VLOOKUP(Q57,$A$9:$C$48,3,FALSE))</f>
        <v/>
      </c>
      <c r="S136" s="7" t="str">
        <f>IF(S57="","",VLOOKUP(S57,$A$9:$C$48,3,FALSE))</f>
        <v/>
      </c>
    </row>
    <row r="137" spans="1:23">
      <c r="A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</row>
    <row r="138" spans="1:23">
      <c r="A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</row>
    <row r="139" spans="1:23">
      <c r="A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</row>
    <row r="140" spans="1:23">
      <c r="A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</row>
    <row r="141" spans="1:23">
      <c r="A141" s="22">
        <f>IF(A62="","",A62)</f>
        <v>12.25</v>
      </c>
      <c r="C141" s="7">
        <f>IF(C62="","",VLOOKUP(C62,$A$9:$C$48,3,FALSE))</f>
        <v>41.31</v>
      </c>
      <c r="D141" s="8"/>
      <c r="E141" s="7">
        <f>IF(E62="","",VLOOKUP(E62,$A$9:$C$48,3,FALSE))</f>
        <v>41.31</v>
      </c>
      <c r="F141" s="8"/>
      <c r="G141" s="7">
        <f>IF(G62="","",VLOOKUP(G62,$A$9:$C$48,3,FALSE))</f>
        <v>41.31</v>
      </c>
      <c r="H141" s="8"/>
      <c r="I141" s="7" t="str">
        <f>IF(I62="","",VLOOKUP(I62,$A$9:$C$48,3,FALSE))</f>
        <v/>
      </c>
      <c r="J141" s="8"/>
      <c r="K141" s="7" t="str">
        <f>IF(K62="","",VLOOKUP(K62,$A$9:$C$48,3,FALSE))</f>
        <v/>
      </c>
      <c r="L141" s="8"/>
      <c r="M141" s="7" t="str">
        <f>IF(M62="","",VLOOKUP(M62,$A$9:$C$48,3,FALSE))</f>
        <v/>
      </c>
      <c r="N141" s="8"/>
      <c r="O141" s="7" t="str">
        <f>IF(O62="","",VLOOKUP(O62,$A$9:$C$48,3,FALSE))</f>
        <v/>
      </c>
      <c r="Q141" s="7" t="str">
        <f>IF(Q62="","",VLOOKUP(Q62,$A$9:$C$48,3,FALSE))</f>
        <v/>
      </c>
      <c r="S141" s="7" t="str">
        <f>IF(S62="","",VLOOKUP(S62,$A$9:$C$48,3,FALSE))</f>
        <v/>
      </c>
    </row>
    <row r="142" spans="1:23">
      <c r="A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</row>
    <row r="143" spans="1:23">
      <c r="A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</row>
    <row r="144" spans="1:23">
      <c r="A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</row>
    <row r="145" spans="1:19">
      <c r="A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</row>
    <row r="146" spans="1:19">
      <c r="A146" s="22">
        <f>IF(A67="","",A67)</f>
        <v>8.75</v>
      </c>
      <c r="C146" s="7">
        <f>IF(C67="","",VLOOKUP(C67,$A$9:$C$48,3,FALSE))</f>
        <v>32.909999999999997</v>
      </c>
      <c r="D146" s="8"/>
      <c r="E146" s="7">
        <f>IF(E67="","",VLOOKUP(E67,$A$9:$C$48,3,FALSE))</f>
        <v>41.31</v>
      </c>
      <c r="F146" s="8"/>
      <c r="G146" s="7">
        <f>IF(G67="","",VLOOKUP(G67,$A$9:$C$48,3,FALSE))</f>
        <v>41.31</v>
      </c>
      <c r="H146" s="8"/>
      <c r="I146" s="7">
        <f>IF(I67="","",VLOOKUP(I67,$A$9:$C$48,3,FALSE))</f>
        <v>9.8699999999999992</v>
      </c>
      <c r="J146" s="8"/>
      <c r="K146" s="7">
        <f>IF(K67="","",VLOOKUP(K67,$A$9:$C$48,3,FALSE))</f>
        <v>4.97</v>
      </c>
      <c r="L146" s="8"/>
      <c r="M146" s="7">
        <f>IF(M67="","",VLOOKUP(M67,$A$9:$C$48,3,FALSE))</f>
        <v>4.97</v>
      </c>
      <c r="N146" s="8"/>
      <c r="O146" s="7">
        <f>IF(O67="","",VLOOKUP(O67,$A$9:$C$48,3,FALSE))</f>
        <v>63.61</v>
      </c>
      <c r="Q146" s="7" t="str">
        <f>IF(Q67="","",VLOOKUP(Q67,$A$9:$C$48,3,FALSE))</f>
        <v/>
      </c>
      <c r="S146" s="7" t="str">
        <f>IF(S67="","",VLOOKUP(S67,$A$9:$C$48,3,FALSE))</f>
        <v/>
      </c>
    </row>
    <row r="147" spans="1:19">
      <c r="A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</row>
    <row r="148" spans="1:19">
      <c r="A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</row>
    <row r="149" spans="1:19">
      <c r="A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</row>
    <row r="150" spans="1:19">
      <c r="A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</row>
    <row r="151" spans="1:19">
      <c r="A151" s="22">
        <f>IF(A72="","",A72)</f>
        <v>4.55</v>
      </c>
      <c r="C151" s="7">
        <f>IF(C72="","",VLOOKUP(C72,$A$9:$C$48,3,FALSE))</f>
        <v>32.909999999999997</v>
      </c>
      <c r="D151" s="8"/>
      <c r="E151" s="7">
        <f>IF(E72="","",VLOOKUP(E72,$A$9:$C$48,3,FALSE))</f>
        <v>41.31</v>
      </c>
      <c r="F151" s="8"/>
      <c r="G151" s="7">
        <f>IF(G72="","",VLOOKUP(G72,$A$9:$C$48,3,FALSE))</f>
        <v>41.31</v>
      </c>
      <c r="H151" s="8"/>
      <c r="I151" s="7">
        <f>IF(I72="","",VLOOKUP(I72,$A$9:$C$48,3,FALSE))</f>
        <v>41.31</v>
      </c>
      <c r="J151" s="8"/>
      <c r="K151" s="7">
        <f>IF(K72="","",VLOOKUP(K72,$A$9:$C$48,3,FALSE))</f>
        <v>6.19</v>
      </c>
      <c r="L151" s="8"/>
      <c r="M151" s="7">
        <f>IF(M72="","",VLOOKUP(M72,$A$9:$C$48,3,FALSE))</f>
        <v>6.19</v>
      </c>
      <c r="N151" s="8"/>
      <c r="O151" s="7">
        <f>IF(O72="","",VLOOKUP(O72,$A$9:$C$48,3,FALSE))</f>
        <v>79.930000000000007</v>
      </c>
      <c r="Q151" s="7" t="str">
        <f>IF(Q72="","",VLOOKUP(Q72,$A$9:$C$48,3,FALSE))</f>
        <v/>
      </c>
      <c r="S151" s="7" t="str">
        <f>IF(S72="","",VLOOKUP(S72,$A$9:$C$48,3,FALSE))</f>
        <v/>
      </c>
    </row>
    <row r="152" spans="1:19">
      <c r="A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</row>
    <row r="153" spans="1:19">
      <c r="A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</row>
    <row r="154" spans="1:19">
      <c r="A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</row>
    <row r="155" spans="1:19">
      <c r="A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</row>
    <row r="156" spans="1:19">
      <c r="A156" s="22">
        <f>IF(A77="","",A77)</f>
        <v>0.15</v>
      </c>
      <c r="C156" s="7">
        <f>IF(C77="","",VLOOKUP(C77,$A$9:$C$48,3,FALSE))</f>
        <v>9.8699999999999992</v>
      </c>
      <c r="D156" s="8"/>
      <c r="E156" s="7">
        <f>IF(E77="","",VLOOKUP(E77,$A$9:$C$48,3,FALSE))</f>
        <v>9.8699999999999992</v>
      </c>
      <c r="F156" s="8"/>
      <c r="G156" s="7">
        <f>IF(G77="","",VLOOKUP(G77,$A$9:$C$48,3,FALSE))</f>
        <v>9.8699999999999992</v>
      </c>
      <c r="H156" s="8"/>
      <c r="I156" s="7">
        <f>IF(I77="","",VLOOKUP(I77,$A$9:$C$48,3,FALSE))</f>
        <v>32.909999999999997</v>
      </c>
      <c r="J156" s="8"/>
      <c r="K156" s="7">
        <f>IF(K77="","",VLOOKUP(K77,$A$9:$C$48,3,FALSE))</f>
        <v>4.97</v>
      </c>
      <c r="L156" s="8"/>
      <c r="M156" s="7">
        <f>IF(M77="","",VLOOKUP(M77,$A$9:$C$48,3,FALSE))</f>
        <v>4.97</v>
      </c>
      <c r="N156" s="8"/>
      <c r="O156" s="7">
        <f>IF(O77="","",VLOOKUP(O77,$A$9:$C$48,3,FALSE))</f>
        <v>63.61</v>
      </c>
      <c r="Q156" s="7" t="str">
        <f>IF(Q77="","",VLOOKUP(Q77,$A$9:$C$48,3,FALSE))</f>
        <v/>
      </c>
      <c r="S156" s="7" t="str">
        <f>IF(S77="","",VLOOKUP(S77,$A$9:$C$48,3,FALSE))</f>
        <v/>
      </c>
    </row>
    <row r="161" spans="1:23">
      <c r="A161" s="22">
        <f>IF(A82="","",A82)</f>
        <v>1</v>
      </c>
      <c r="C161" s="7" t="str">
        <f>IF(C82="","",VLOOKUP(C82,$A$9:$C$48,3,FALSE))</f>
        <v/>
      </c>
      <c r="D161" s="8"/>
      <c r="E161" s="7" t="str">
        <f>IF(E82="","",VLOOKUP(E82,$A$9:$C$48,3,FALSE))</f>
        <v/>
      </c>
      <c r="F161" s="8"/>
      <c r="G161" s="7" t="str">
        <f>IF(G82="","",VLOOKUP(G82,$A$9:$C$48,3,FALSE))</f>
        <v/>
      </c>
      <c r="H161" s="8"/>
      <c r="I161" s="7" t="str">
        <f>IF(I82="","",VLOOKUP(I82,$A$9:$C$48,3,FALSE))</f>
        <v/>
      </c>
      <c r="J161" s="8"/>
      <c r="K161" s="7" t="str">
        <f>IF(K82="","",VLOOKUP(K82,$A$9:$C$48,3,FALSE))</f>
        <v/>
      </c>
      <c r="L161" s="8"/>
      <c r="M161" s="7" t="str">
        <f>IF(M82="","",VLOOKUP(M82,$A$9:$C$48,3,FALSE))</f>
        <v/>
      </c>
      <c r="N161" s="8"/>
      <c r="O161" s="7" t="str">
        <f>IF(O82="","",VLOOKUP(O82,$A$9:$C$48,3,FALSE))</f>
        <v/>
      </c>
      <c r="Q161" s="7" t="str">
        <f>IF(Q82="","",VLOOKUP(Q82,$A$9:$C$48,3,FALSE))</f>
        <v/>
      </c>
      <c r="S161" s="7" t="str">
        <f>IF(S82="","",VLOOKUP(S82,$A$9:$C$48,3,FALSE))</f>
        <v/>
      </c>
    </row>
    <row r="166" spans="1:23">
      <c r="A166" s="22">
        <f>IF(A87="","",A87)</f>
        <v>1</v>
      </c>
      <c r="C166" s="7" t="str">
        <f>IF(C87="","",VLOOKUP(C87,$A$9:$C$48,3,FALSE))</f>
        <v/>
      </c>
      <c r="D166" s="8"/>
      <c r="E166" s="7" t="str">
        <f>IF(E87="","",VLOOKUP(E87,$A$9:$C$48,3,FALSE))</f>
        <v/>
      </c>
      <c r="F166" s="8"/>
      <c r="G166" s="7" t="str">
        <f>IF(G87="","",VLOOKUP(G87,$A$9:$C$48,3,FALSE))</f>
        <v/>
      </c>
      <c r="H166" s="8"/>
      <c r="I166" s="7" t="str">
        <f>IF(I87="","",VLOOKUP(I87,$A$9:$C$48,3,FALSE))</f>
        <v/>
      </c>
      <c r="J166" s="8"/>
      <c r="K166" s="7" t="str">
        <f>IF(K87="","",VLOOKUP(K87,$A$9:$C$48,3,FALSE))</f>
        <v/>
      </c>
      <c r="L166" s="8"/>
      <c r="M166" s="7" t="str">
        <f>IF(M87="","",VLOOKUP(M87,$A$9:$C$48,3,FALSE))</f>
        <v/>
      </c>
      <c r="N166" s="8"/>
      <c r="O166" s="7" t="str">
        <f>IF(O87="","",VLOOKUP(O87,$A$9:$C$48,3,FALSE))</f>
        <v/>
      </c>
      <c r="Q166" s="7" t="str">
        <f>IF(Q87="","",VLOOKUP(Q87,$A$9:$C$48,3,FALSE))</f>
        <v/>
      </c>
      <c r="S166" s="7" t="str">
        <f>IF(S87="","",VLOOKUP(S87,$A$9:$C$48,3,FALSE))</f>
        <v/>
      </c>
    </row>
    <row r="169" spans="1:23">
      <c r="B169" s="4" t="s">
        <v>2</v>
      </c>
      <c r="C169" s="27">
        <f>IF(C133="","",SUM(C136:C166))</f>
        <v>126.87</v>
      </c>
      <c r="E169" s="27">
        <f>IF(E133="","",SUM(E136:E166))</f>
        <v>143.67000000000002</v>
      </c>
      <c r="G169" s="27">
        <f>IF(G133="","",SUM(G136:G166))</f>
        <v>143.67000000000002</v>
      </c>
      <c r="I169" s="27">
        <f>IF(I133="","",SUM(I136:I166))</f>
        <v>84.09</v>
      </c>
      <c r="K169" s="27">
        <f>IF(K133="","",SUM(K136:K166))</f>
        <v>16.13</v>
      </c>
      <c r="M169" s="27">
        <f>IF(M133="","",SUM(M136:M166))</f>
        <v>16.13</v>
      </c>
      <c r="O169" s="27">
        <f>IF(O133="","",SUM(O136:O166))</f>
        <v>207.15000000000003</v>
      </c>
      <c r="Q169" s="27" t="str">
        <f>IF(Q133="","",SUM(Q136:Q166))</f>
        <v/>
      </c>
      <c r="S169" s="27" t="str">
        <f>IF(S133="","",SUM(S136:S166))</f>
        <v/>
      </c>
      <c r="U169" s="28">
        <f>SUM(C169:S169)</f>
        <v>737.71</v>
      </c>
      <c r="W169" s="6" t="s">
        <v>8</v>
      </c>
    </row>
    <row r="170" spans="1:23">
      <c r="B170" s="4" t="s">
        <v>3</v>
      </c>
      <c r="C170" s="12">
        <f>IF(C133="","",C169*C133)</f>
        <v>19.0305</v>
      </c>
      <c r="D170" s="12"/>
      <c r="E170" s="12">
        <f>IF(E133="","",E169*E133)</f>
        <v>696.79950000000008</v>
      </c>
      <c r="F170" s="12"/>
      <c r="G170" s="12">
        <f>IF(G133="","",G169*G133)</f>
        <v>1242.7455000000002</v>
      </c>
      <c r="H170" s="12"/>
      <c r="I170" s="12">
        <f>IF(I133="","",I169*I133)</f>
        <v>979.64850000000013</v>
      </c>
      <c r="J170" s="12"/>
      <c r="K170" s="12">
        <f>IF(K133="","",K169*K133)</f>
        <v>239.53049999999999</v>
      </c>
      <c r="L170" s="12"/>
      <c r="M170" s="12">
        <f>IF(M133="","",M169*M133)</f>
        <v>307.2765</v>
      </c>
      <c r="N170" s="12"/>
      <c r="O170" s="12">
        <f>IF(O133="","",O169*O133)</f>
        <v>4691.9475000000002</v>
      </c>
      <c r="Q170" s="12" t="str">
        <f>IF(Q133="","",Q169*Q133)</f>
        <v/>
      </c>
      <c r="S170" s="12" t="str">
        <f>IF(S133="","",S169*S133)</f>
        <v/>
      </c>
      <c r="U170" s="14">
        <f>SUM(C170:S170)</f>
        <v>8176.9785000000011</v>
      </c>
      <c r="W170" s="11">
        <f>U170/U169</f>
        <v>11.084272275013218</v>
      </c>
    </row>
    <row r="171" spans="1:23">
      <c r="B171" s="4" t="s">
        <v>4</v>
      </c>
      <c r="C171" s="13">
        <f>IF(C133="","",C169*C133^2)</f>
        <v>2.8545750000000001</v>
      </c>
      <c r="D171" s="13"/>
      <c r="E171" s="13">
        <f>IF(E133="","",E169*E133^2)</f>
        <v>3379.4775749999999</v>
      </c>
      <c r="F171" s="13"/>
      <c r="G171" s="13">
        <f>IF(G133="","",G169*G133^2)</f>
        <v>10749.748575000001</v>
      </c>
      <c r="H171" s="13"/>
      <c r="I171" s="13">
        <f>IF(I133="","",I169*I133^2)</f>
        <v>11412.905025</v>
      </c>
      <c r="J171" s="13"/>
      <c r="K171" s="13">
        <f>IF(K133="","",K169*K133^2)</f>
        <v>3557.0279249999994</v>
      </c>
      <c r="L171" s="13"/>
      <c r="M171" s="13">
        <f>IF(M133="","",M169*M133^2)</f>
        <v>5853.6173250000002</v>
      </c>
      <c r="N171" s="13"/>
      <c r="O171" s="13">
        <f>IF(O133="","",O169*O133^2)</f>
        <v>106272.610875</v>
      </c>
      <c r="Q171" s="13" t="str">
        <f>IF(Q133="","",Q169*Q133^2)</f>
        <v/>
      </c>
      <c r="S171" s="13" t="str">
        <f>IF(S133="","",S169*S133^2)</f>
        <v/>
      </c>
      <c r="U171" s="15">
        <f>SUM(C171:S171)</f>
        <v>141228.24187500001</v>
      </c>
      <c r="V171" s="9" t="s">
        <v>10</v>
      </c>
      <c r="W171" s="10">
        <f>SQRT(W133/U169)</f>
        <v>9.7833092075453685</v>
      </c>
    </row>
  </sheetData>
  <sheetProtection sheet="1" selectLockedCell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W171"/>
  <sheetViews>
    <sheetView topLeftCell="A70" workbookViewId="0">
      <selection activeCell="C57" sqref="C57"/>
    </sheetView>
  </sheetViews>
  <sheetFormatPr defaultRowHeight="12.75"/>
  <cols>
    <col min="1" max="4" width="9.140625" style="4"/>
    <col min="5" max="5" width="10" style="4" bestFit="1" customWidth="1"/>
    <col min="6" max="18" width="9.140625" style="4"/>
    <col min="19" max="19" width="9.5703125" style="4" bestFit="1" customWidth="1"/>
    <col min="20" max="16384" width="9.140625" style="4"/>
  </cols>
  <sheetData>
    <row r="1" spans="1:16" ht="15.75">
      <c r="A1" s="17" t="s">
        <v>39</v>
      </c>
    </row>
    <row r="3" spans="1:16">
      <c r="A3" s="3" t="s">
        <v>25</v>
      </c>
      <c r="C3" s="23">
        <v>27</v>
      </c>
    </row>
    <row r="5" spans="1:16">
      <c r="A5" s="5" t="s">
        <v>24</v>
      </c>
      <c r="F5" s="4" t="s">
        <v>33</v>
      </c>
      <c r="J5" s="4" t="s">
        <v>40</v>
      </c>
      <c r="N5" s="4" t="s">
        <v>44</v>
      </c>
    </row>
    <row r="7" spans="1:16">
      <c r="B7" s="19" t="s">
        <v>27</v>
      </c>
      <c r="C7" s="19"/>
      <c r="F7" s="4" t="s">
        <v>34</v>
      </c>
      <c r="G7" s="27">
        <f>W170</f>
        <v>10.148593326652563</v>
      </c>
      <c r="H7" s="3" t="s">
        <v>35</v>
      </c>
      <c r="J7" s="4" t="s">
        <v>41</v>
      </c>
      <c r="K7" s="29">
        <v>10.35</v>
      </c>
      <c r="L7" s="3" t="s">
        <v>35</v>
      </c>
      <c r="N7" s="3" t="s">
        <v>45</v>
      </c>
      <c r="O7" s="27">
        <f>G7-K7</f>
        <v>-0.20140667334743689</v>
      </c>
      <c r="P7" s="3" t="s">
        <v>35</v>
      </c>
    </row>
    <row r="8" spans="1:16">
      <c r="A8" s="4" t="s">
        <v>26</v>
      </c>
      <c r="B8" s="4" t="s">
        <v>28</v>
      </c>
      <c r="C8" s="4" t="s">
        <v>29</v>
      </c>
      <c r="F8" s="4" t="s">
        <v>36</v>
      </c>
      <c r="G8" s="27">
        <f>V92</f>
        <v>5.8727863216190066</v>
      </c>
      <c r="H8" s="3" t="s">
        <v>35</v>
      </c>
      <c r="J8" s="4" t="s">
        <v>42</v>
      </c>
      <c r="K8" s="29">
        <v>5.64</v>
      </c>
      <c r="L8" s="3" t="s">
        <v>35</v>
      </c>
      <c r="N8" s="3" t="s">
        <v>46</v>
      </c>
      <c r="O8" s="27">
        <f>G8-K8</f>
        <v>0.23278632161900692</v>
      </c>
      <c r="P8" s="3" t="s">
        <v>35</v>
      </c>
    </row>
    <row r="9" spans="1:16">
      <c r="A9" s="4">
        <v>1</v>
      </c>
      <c r="B9" s="23">
        <v>19.899999999999999</v>
      </c>
      <c r="C9" s="23">
        <v>10.51</v>
      </c>
    </row>
    <row r="10" spans="1:16">
      <c r="A10" s="4">
        <f>IF(A9&lt;$C$3,A9+1,"")</f>
        <v>2</v>
      </c>
      <c r="B10" s="23">
        <v>33.14</v>
      </c>
      <c r="C10" s="23">
        <v>10.51</v>
      </c>
      <c r="F10" s="4" t="s">
        <v>37</v>
      </c>
      <c r="G10" s="27">
        <f>W92</f>
        <v>9.947289500760732</v>
      </c>
      <c r="H10" s="3" t="s">
        <v>35</v>
      </c>
      <c r="J10" s="4" t="s">
        <v>43</v>
      </c>
      <c r="K10" s="29">
        <v>8.3800000000000008</v>
      </c>
      <c r="L10" s="3" t="s">
        <v>35</v>
      </c>
    </row>
    <row r="11" spans="1:16">
      <c r="A11" s="4">
        <f t="shared" ref="A11:A18" si="0">IF(A10&lt;$C$3,A10+1,"")</f>
        <v>3</v>
      </c>
      <c r="B11" s="23">
        <v>19.899999999999999</v>
      </c>
      <c r="C11" s="23">
        <v>10.51</v>
      </c>
      <c r="F11" s="4" t="s">
        <v>38</v>
      </c>
      <c r="G11" s="27">
        <f>W171</f>
        <v>9.4441798285088989</v>
      </c>
      <c r="H11" s="3" t="s">
        <v>35</v>
      </c>
    </row>
    <row r="12" spans="1:16">
      <c r="A12" s="4">
        <f t="shared" si="0"/>
        <v>4</v>
      </c>
      <c r="B12" s="23">
        <v>2.16</v>
      </c>
      <c r="C12" s="23">
        <v>33.14</v>
      </c>
    </row>
    <row r="13" spans="1:16">
      <c r="A13" s="4">
        <f t="shared" si="0"/>
        <v>5</v>
      </c>
      <c r="B13" s="23">
        <v>3.87</v>
      </c>
      <c r="C13" s="23">
        <v>33.14</v>
      </c>
    </row>
    <row r="14" spans="1:16">
      <c r="A14" s="4">
        <f t="shared" si="0"/>
        <v>6</v>
      </c>
      <c r="B14" s="23">
        <v>2.16</v>
      </c>
      <c r="C14" s="23">
        <v>33.14</v>
      </c>
      <c r="J14" s="4" t="s">
        <v>49</v>
      </c>
    </row>
    <row r="15" spans="1:16">
      <c r="A15" s="4">
        <f t="shared" si="0"/>
        <v>7</v>
      </c>
      <c r="B15" s="23">
        <v>2.16</v>
      </c>
      <c r="C15" s="23">
        <v>19.899999999999999</v>
      </c>
      <c r="F15" s="4" t="s">
        <v>47</v>
      </c>
      <c r="G15" s="27">
        <f>MAX(C54:S54)-MIN(C54:S54)</f>
        <v>22.5</v>
      </c>
      <c r="H15" s="3" t="s">
        <v>35</v>
      </c>
      <c r="J15" s="30">
        <f>ABS(O7)/G15</f>
        <v>8.9514077043305294E-3</v>
      </c>
      <c r="K15" s="31" t="str">
        <f>IF(J15&gt;0.1,"  eccentricità troppo alta",IF(J15&gt;0.05,"  eccentricità abbastanza alta",""))</f>
        <v/>
      </c>
    </row>
    <row r="16" spans="1:16">
      <c r="A16" s="4">
        <f t="shared" si="0"/>
        <v>8</v>
      </c>
      <c r="B16" s="23">
        <v>3.87</v>
      </c>
      <c r="C16" s="23">
        <v>33.14</v>
      </c>
      <c r="F16" s="4" t="s">
        <v>48</v>
      </c>
      <c r="G16" s="27">
        <f>MAX(A57:A87)-MIN(A57:A87)</f>
        <v>15.7</v>
      </c>
      <c r="H16" s="3" t="s">
        <v>35</v>
      </c>
      <c r="J16" s="30">
        <f>ABS(O8)/G16</f>
        <v>1.4827154243248849E-2</v>
      </c>
      <c r="K16" s="31" t="str">
        <f>IF(J16&gt;0.1,"  eccentricità troppo alta",IF(J16&gt;0.05,"  eccentricità abbastanza alta",""))</f>
        <v/>
      </c>
    </row>
    <row r="17" spans="1:12">
      <c r="A17" s="4">
        <f t="shared" si="0"/>
        <v>9</v>
      </c>
      <c r="B17" s="23">
        <v>10.51</v>
      </c>
      <c r="C17" s="23">
        <v>33.14</v>
      </c>
    </row>
    <row r="18" spans="1:12">
      <c r="A18" s="4">
        <f t="shared" si="0"/>
        <v>10</v>
      </c>
      <c r="B18" s="23">
        <v>33.14</v>
      </c>
      <c r="C18" s="23">
        <v>10.51</v>
      </c>
      <c r="J18" s="4" t="s">
        <v>50</v>
      </c>
      <c r="K18" s="27">
        <f>G10/$K$10</f>
        <v>1.1870273867256242</v>
      </c>
      <c r="L18" s="31" t="str">
        <f>IF(K18&lt;1,"  torsiodeformabile, non accettabile",IF(K18&lt;1.1,"  poco rigida torsionalmente",""))</f>
        <v/>
      </c>
    </row>
    <row r="19" spans="1:12">
      <c r="A19" s="4">
        <f>IF(A18&lt;$C$3,A18+1,"")</f>
        <v>11</v>
      </c>
      <c r="B19" s="23">
        <v>33.14</v>
      </c>
      <c r="C19" s="23">
        <v>2.16</v>
      </c>
      <c r="J19" s="4" t="s">
        <v>51</v>
      </c>
      <c r="K19" s="27">
        <f>G11/$K$10</f>
        <v>1.1269904329962885</v>
      </c>
      <c r="L19" s="31" t="str">
        <f>IF(K19&lt;1,"  torsiodeformabile, non accettabile",IF(K19&lt;1.1,"  poco rigida torsionalmente",""))</f>
        <v/>
      </c>
    </row>
    <row r="20" spans="1:12">
      <c r="A20" s="4">
        <f t="shared" ref="A20:A28" si="1">IF(A19&lt;$C$3,A19+1,"")</f>
        <v>12</v>
      </c>
      <c r="B20" s="23">
        <v>33.14</v>
      </c>
      <c r="C20" s="23">
        <v>2.16</v>
      </c>
    </row>
    <row r="21" spans="1:12">
      <c r="A21" s="4">
        <f t="shared" si="1"/>
        <v>13</v>
      </c>
      <c r="B21" s="23">
        <v>12.06</v>
      </c>
      <c r="C21" s="23">
        <v>33.299999999999997</v>
      </c>
      <c r="F21" s="4" t="s">
        <v>52</v>
      </c>
      <c r="G21" s="27">
        <f>U128</f>
        <v>485.72999999999996</v>
      </c>
    </row>
    <row r="22" spans="1:12">
      <c r="A22" s="4">
        <f t="shared" si="1"/>
        <v>14</v>
      </c>
      <c r="B22" s="23">
        <v>2.16</v>
      </c>
      <c r="C22" s="23">
        <v>19.899999999999999</v>
      </c>
      <c r="F22" s="4" t="s">
        <v>53</v>
      </c>
      <c r="G22" s="27">
        <f>U169</f>
        <v>538.86</v>
      </c>
    </row>
    <row r="23" spans="1:12">
      <c r="A23" s="4">
        <f t="shared" si="1"/>
        <v>15</v>
      </c>
      <c r="B23" s="23">
        <v>3.87</v>
      </c>
      <c r="C23" s="23">
        <v>33.14</v>
      </c>
    </row>
    <row r="24" spans="1:12">
      <c r="A24" s="4">
        <f t="shared" si="1"/>
        <v>16</v>
      </c>
      <c r="B24" s="23">
        <v>3.87</v>
      </c>
      <c r="C24" s="23">
        <v>33.14</v>
      </c>
    </row>
    <row r="25" spans="1:12">
      <c r="A25" s="4">
        <f t="shared" si="1"/>
        <v>17</v>
      </c>
      <c r="B25" s="23">
        <v>10.51</v>
      </c>
      <c r="C25" s="23">
        <v>33.14</v>
      </c>
    </row>
    <row r="26" spans="1:12">
      <c r="A26" s="4">
        <f t="shared" si="1"/>
        <v>18</v>
      </c>
      <c r="B26" s="23">
        <v>33.14</v>
      </c>
      <c r="C26" s="23">
        <v>3.87</v>
      </c>
    </row>
    <row r="27" spans="1:12">
      <c r="A27" s="4">
        <f t="shared" si="1"/>
        <v>19</v>
      </c>
      <c r="B27" s="23">
        <v>33.14</v>
      </c>
      <c r="C27" s="23">
        <v>3.87</v>
      </c>
    </row>
    <row r="28" spans="1:12">
      <c r="A28" s="4">
        <f t="shared" si="1"/>
        <v>20</v>
      </c>
      <c r="B28" s="23">
        <v>12.06</v>
      </c>
      <c r="C28" s="23">
        <v>57.49</v>
      </c>
    </row>
    <row r="29" spans="1:12">
      <c r="A29" s="4">
        <f>IF(A28&lt;$C$3,A28+1,"")</f>
        <v>21</v>
      </c>
      <c r="B29" s="23">
        <v>19.899999999999999</v>
      </c>
      <c r="C29" s="23">
        <v>10.51</v>
      </c>
    </row>
    <row r="30" spans="1:12">
      <c r="A30" s="4">
        <f>IF(A29&lt;$C$3,A29+1,"")</f>
        <v>22</v>
      </c>
      <c r="B30" s="23">
        <v>33.14</v>
      </c>
      <c r="C30" s="23">
        <v>10.51</v>
      </c>
    </row>
    <row r="31" spans="1:12">
      <c r="A31" s="4">
        <f t="shared" ref="A31:A38" si="2">IF(A30&lt;$C$3,A30+1,"")</f>
        <v>23</v>
      </c>
      <c r="B31" s="23">
        <v>33.14</v>
      </c>
      <c r="C31" s="23">
        <v>10.51</v>
      </c>
    </row>
    <row r="32" spans="1:12">
      <c r="A32" s="4">
        <f t="shared" si="2"/>
        <v>24</v>
      </c>
      <c r="B32" s="23">
        <v>13.31</v>
      </c>
      <c r="C32" s="23">
        <v>19.899999999999999</v>
      </c>
    </row>
    <row r="33" spans="1:3">
      <c r="A33" s="4">
        <f t="shared" si="2"/>
        <v>25</v>
      </c>
      <c r="B33" s="23">
        <v>33.14</v>
      </c>
      <c r="C33" s="23">
        <v>2.16</v>
      </c>
    </row>
    <row r="34" spans="1:3">
      <c r="A34" s="4">
        <f t="shared" si="2"/>
        <v>26</v>
      </c>
      <c r="B34" s="23">
        <v>33.14</v>
      </c>
      <c r="C34" s="23">
        <v>2.16</v>
      </c>
    </row>
    <row r="35" spans="1:3">
      <c r="A35" s="4">
        <f t="shared" si="2"/>
        <v>27</v>
      </c>
      <c r="B35" s="23">
        <v>12.06</v>
      </c>
      <c r="C35" s="23">
        <v>33.299999999999997</v>
      </c>
    </row>
    <row r="36" spans="1:3">
      <c r="A36" s="4" t="str">
        <f t="shared" si="2"/>
        <v/>
      </c>
      <c r="B36" s="23"/>
      <c r="C36" s="23"/>
    </row>
    <row r="37" spans="1:3">
      <c r="A37" s="4" t="str">
        <f t="shared" si="2"/>
        <v/>
      </c>
      <c r="B37" s="23"/>
      <c r="C37" s="23"/>
    </row>
    <row r="38" spans="1:3">
      <c r="A38" s="4" t="str">
        <f t="shared" si="2"/>
        <v/>
      </c>
      <c r="B38" s="23"/>
      <c r="C38" s="23"/>
    </row>
    <row r="39" spans="1:3">
      <c r="A39" s="4" t="str">
        <f>IF(A38&lt;$C$3,A38+1,"")</f>
        <v/>
      </c>
      <c r="B39" s="23"/>
      <c r="C39" s="23"/>
    </row>
    <row r="40" spans="1:3">
      <c r="A40" s="4" t="str">
        <f>IF(A39&lt;$C$3,A39+1,"")</f>
        <v/>
      </c>
      <c r="B40" s="23"/>
      <c r="C40" s="23"/>
    </row>
    <row r="41" spans="1:3">
      <c r="A41" s="4" t="str">
        <f t="shared" ref="A41:A48" si="3">IF(A40&lt;$C$3,A40+1,"")</f>
        <v/>
      </c>
      <c r="B41" s="23"/>
      <c r="C41" s="23"/>
    </row>
    <row r="42" spans="1:3">
      <c r="A42" s="4" t="str">
        <f t="shared" si="3"/>
        <v/>
      </c>
      <c r="B42" s="23"/>
      <c r="C42" s="23"/>
    </row>
    <row r="43" spans="1:3">
      <c r="A43" s="4" t="str">
        <f t="shared" si="3"/>
        <v/>
      </c>
      <c r="B43" s="23"/>
      <c r="C43" s="23"/>
    </row>
    <row r="44" spans="1:3">
      <c r="A44" s="4" t="str">
        <f t="shared" si="3"/>
        <v/>
      </c>
      <c r="B44" s="23"/>
      <c r="C44" s="23"/>
    </row>
    <row r="45" spans="1:3">
      <c r="A45" s="4" t="str">
        <f t="shared" si="3"/>
        <v/>
      </c>
      <c r="B45" s="23"/>
      <c r="C45" s="23"/>
    </row>
    <row r="46" spans="1:3">
      <c r="A46" s="4" t="str">
        <f t="shared" si="3"/>
        <v/>
      </c>
      <c r="B46" s="23"/>
      <c r="C46" s="23"/>
    </row>
    <row r="47" spans="1:3">
      <c r="A47" s="4" t="str">
        <f t="shared" si="3"/>
        <v/>
      </c>
      <c r="B47" s="23"/>
      <c r="C47" s="23"/>
    </row>
    <row r="48" spans="1:3">
      <c r="A48" s="4" t="str">
        <f t="shared" si="3"/>
        <v/>
      </c>
      <c r="B48" s="23"/>
      <c r="C48" s="23"/>
    </row>
    <row r="50" spans="1:19">
      <c r="A50" s="5" t="s">
        <v>30</v>
      </c>
    </row>
    <row r="51" spans="1:19">
      <c r="A51" s="3" t="s">
        <v>31</v>
      </c>
    </row>
    <row r="52" spans="1:19">
      <c r="A52" s="3" t="s">
        <v>32</v>
      </c>
    </row>
    <row r="54" spans="1:19">
      <c r="B54" s="4" t="s">
        <v>0</v>
      </c>
      <c r="C54" s="24">
        <v>0.15</v>
      </c>
      <c r="D54" s="21"/>
      <c r="E54" s="24">
        <v>4.8499999999999996</v>
      </c>
      <c r="F54" s="21"/>
      <c r="G54" s="24">
        <v>8.65</v>
      </c>
      <c r="H54" s="21"/>
      <c r="I54" s="24">
        <v>11.65</v>
      </c>
      <c r="J54" s="21"/>
      <c r="K54" s="24">
        <v>14.85</v>
      </c>
      <c r="L54" s="21"/>
      <c r="M54" s="24">
        <v>19.05</v>
      </c>
      <c r="N54" s="21"/>
      <c r="O54" s="24">
        <v>22.65</v>
      </c>
      <c r="Q54" s="24"/>
      <c r="S54" s="24"/>
    </row>
    <row r="55" spans="1:19">
      <c r="A55" s="21"/>
    </row>
    <row r="56" spans="1:19">
      <c r="A56" s="21" t="s">
        <v>1</v>
      </c>
    </row>
    <row r="57" spans="1:19">
      <c r="A57" s="20">
        <v>15.85</v>
      </c>
      <c r="C57" s="25">
        <v>1</v>
      </c>
      <c r="E57" s="25">
        <v>2</v>
      </c>
      <c r="G57" s="25">
        <v>3</v>
      </c>
      <c r="I57" s="25"/>
      <c r="K57" s="25"/>
      <c r="M57" s="25"/>
      <c r="O57" s="25"/>
      <c r="Q57" s="25"/>
      <c r="S57" s="25"/>
    </row>
    <row r="58" spans="1:19">
      <c r="A58" s="21"/>
    </row>
    <row r="59" spans="1:19">
      <c r="A59" s="21"/>
    </row>
    <row r="60" spans="1:19">
      <c r="A60" s="21"/>
    </row>
    <row r="61" spans="1:19">
      <c r="A61" s="21"/>
    </row>
    <row r="62" spans="1:19">
      <c r="A62" s="20">
        <v>12.25</v>
      </c>
      <c r="C62" s="25">
        <v>4</v>
      </c>
      <c r="E62" s="25">
        <v>5</v>
      </c>
      <c r="G62" s="25">
        <v>6</v>
      </c>
      <c r="I62" s="25"/>
      <c r="K62" s="25"/>
      <c r="M62" s="25"/>
      <c r="O62" s="25"/>
      <c r="Q62" s="25"/>
      <c r="S62" s="25"/>
    </row>
    <row r="63" spans="1:19">
      <c r="A63" s="21"/>
    </row>
    <row r="64" spans="1:19">
      <c r="A64" s="21"/>
    </row>
    <row r="65" spans="1:19">
      <c r="A65" s="21"/>
    </row>
    <row r="66" spans="1:19">
      <c r="A66" s="21"/>
    </row>
    <row r="67" spans="1:19">
      <c r="A67" s="20">
        <v>8.75</v>
      </c>
      <c r="C67" s="25">
        <v>7</v>
      </c>
      <c r="E67" s="25">
        <v>8</v>
      </c>
      <c r="G67" s="25">
        <v>9</v>
      </c>
      <c r="I67" s="25">
        <v>10</v>
      </c>
      <c r="K67" s="25">
        <v>11</v>
      </c>
      <c r="M67" s="25">
        <v>12</v>
      </c>
      <c r="O67" s="25">
        <v>13</v>
      </c>
      <c r="Q67" s="25"/>
      <c r="S67" s="25"/>
    </row>
    <row r="68" spans="1:19">
      <c r="A68" s="21"/>
    </row>
    <row r="69" spans="1:19">
      <c r="A69" s="21"/>
    </row>
    <row r="70" spans="1:19">
      <c r="A70" s="21"/>
    </row>
    <row r="71" spans="1:19">
      <c r="A71" s="21"/>
    </row>
    <row r="72" spans="1:19">
      <c r="A72" s="20">
        <v>4.55</v>
      </c>
      <c r="C72" s="25">
        <v>14</v>
      </c>
      <c r="E72" s="25">
        <v>15</v>
      </c>
      <c r="G72" s="25">
        <v>16</v>
      </c>
      <c r="I72" s="25">
        <v>17</v>
      </c>
      <c r="K72" s="25">
        <v>18</v>
      </c>
      <c r="M72" s="25">
        <v>19</v>
      </c>
      <c r="O72" s="25">
        <v>20</v>
      </c>
      <c r="Q72" s="25"/>
      <c r="S72" s="25"/>
    </row>
    <row r="73" spans="1:19">
      <c r="A73" s="21"/>
    </row>
    <row r="74" spans="1:19">
      <c r="A74" s="21"/>
    </row>
    <row r="75" spans="1:19">
      <c r="A75" s="21"/>
    </row>
    <row r="76" spans="1:19">
      <c r="A76" s="21"/>
    </row>
    <row r="77" spans="1:19">
      <c r="A77" s="20">
        <v>0.15</v>
      </c>
      <c r="C77" s="25">
        <v>21</v>
      </c>
      <c r="E77" s="25">
        <v>22</v>
      </c>
      <c r="G77" s="25">
        <v>23</v>
      </c>
      <c r="I77" s="25">
        <v>24</v>
      </c>
      <c r="K77" s="25">
        <v>25</v>
      </c>
      <c r="M77" s="25">
        <v>26</v>
      </c>
      <c r="O77" s="25">
        <v>27</v>
      </c>
      <c r="Q77" s="25"/>
      <c r="S77" s="25"/>
    </row>
    <row r="78" spans="1:19">
      <c r="A78" s="21"/>
    </row>
    <row r="82" spans="1:23">
      <c r="A82" s="24">
        <v>1</v>
      </c>
      <c r="C82" s="25"/>
      <c r="E82" s="25"/>
      <c r="G82" s="25"/>
      <c r="I82" s="25"/>
      <c r="K82" s="25"/>
      <c r="M82" s="25"/>
      <c r="O82" s="25"/>
      <c r="Q82" s="25"/>
      <c r="S82" s="25"/>
    </row>
    <row r="87" spans="1:23">
      <c r="A87" s="24">
        <v>1</v>
      </c>
      <c r="C87" s="25"/>
      <c r="E87" s="25"/>
      <c r="G87" s="25"/>
      <c r="I87" s="25"/>
      <c r="K87" s="25"/>
      <c r="M87" s="25"/>
      <c r="O87" s="25"/>
      <c r="Q87" s="25"/>
      <c r="S87" s="25"/>
    </row>
    <row r="90" spans="1:23">
      <c r="A90" s="5" t="s">
        <v>11</v>
      </c>
    </row>
    <row r="91" spans="1:23">
      <c r="W91" s="6" t="s">
        <v>9</v>
      </c>
    </row>
    <row r="92" spans="1:23">
      <c r="B92" s="4" t="s">
        <v>0</v>
      </c>
      <c r="C92" s="22">
        <f>IF(C54="","",C54)</f>
        <v>0.15</v>
      </c>
      <c r="D92" s="8"/>
      <c r="E92" s="22">
        <f>IF(E54="","",E54)</f>
        <v>4.8499999999999996</v>
      </c>
      <c r="F92" s="8"/>
      <c r="G92" s="22">
        <f>IF(G54="","",G54)</f>
        <v>8.65</v>
      </c>
      <c r="H92" s="8"/>
      <c r="I92" s="22">
        <f>IF(I54="","",I54)</f>
        <v>11.65</v>
      </c>
      <c r="J92" s="8"/>
      <c r="K92" s="22">
        <f>IF(K54="","",K54)</f>
        <v>14.85</v>
      </c>
      <c r="L92" s="8"/>
      <c r="M92" s="22">
        <f>IF(M54="","",M54)</f>
        <v>19.05</v>
      </c>
      <c r="N92" s="8"/>
      <c r="O92" s="22">
        <f>IF(O54="","",O54)</f>
        <v>22.65</v>
      </c>
      <c r="Q92" s="22" t="str">
        <f>IF(Q54="","",Q54)</f>
        <v/>
      </c>
      <c r="S92" s="22" t="str">
        <f>IF(S54="","",S54)</f>
        <v/>
      </c>
      <c r="U92" s="9" t="s">
        <v>7</v>
      </c>
      <c r="V92" s="10">
        <f>V128/U128</f>
        <v>5.8727863216190066</v>
      </c>
      <c r="W92" s="11">
        <f>SQRT(W133/U128)</f>
        <v>9.947289500760732</v>
      </c>
    </row>
    <row r="94" spans="1:23">
      <c r="A94" s="4" t="s">
        <v>1</v>
      </c>
      <c r="U94" s="4" t="s">
        <v>2</v>
      </c>
      <c r="V94" s="4" t="s">
        <v>5</v>
      </c>
      <c r="W94" s="4" t="s">
        <v>6</v>
      </c>
    </row>
    <row r="95" spans="1:23">
      <c r="A95" s="22">
        <f>IF(A57="","",A57)</f>
        <v>15.85</v>
      </c>
      <c r="C95" s="7">
        <f>IF(C57="","",VLOOKUP(C57,$A$9:$C$48,2,FALSE))</f>
        <v>19.899999999999999</v>
      </c>
      <c r="D95" s="26"/>
      <c r="E95" s="7">
        <f>IF(E57="","",VLOOKUP(E57,$A$9:$C$48,2,FALSE))</f>
        <v>33.14</v>
      </c>
      <c r="F95" s="26"/>
      <c r="G95" s="7">
        <f>IF(G57="","",VLOOKUP(G57,$A$9:$C$48,2,FALSE))</f>
        <v>19.899999999999999</v>
      </c>
      <c r="H95" s="26"/>
      <c r="I95" s="7" t="str">
        <f>IF(I57="","",VLOOKUP(I57,$A$9:$C$48,2,FALSE))</f>
        <v/>
      </c>
      <c r="J95" s="26"/>
      <c r="K95" s="7" t="str">
        <f>IF(K57="","",VLOOKUP(K57,$A$9:$C$48,2,FALSE))</f>
        <v/>
      </c>
      <c r="L95" s="26"/>
      <c r="M95" s="7" t="str">
        <f>IF(M57="","",VLOOKUP(M57,$A$9:$C$48,2,FALSE))</f>
        <v/>
      </c>
      <c r="N95" s="26"/>
      <c r="O95" s="7" t="str">
        <f>IF(O57="","",VLOOKUP(O57,$A$9:$C$48,2,FALSE))</f>
        <v/>
      </c>
      <c r="Q95" s="7" t="str">
        <f>IF(Q57="","",VLOOKUP(Q57,$A$9:$C$48,2,FALSE))</f>
        <v/>
      </c>
      <c r="S95" s="7" t="str">
        <f>IF(S57="","",VLOOKUP(S57,$A$9:$C$48,2,FALSE))</f>
        <v/>
      </c>
      <c r="U95" s="27">
        <f>IF(A95="","",SUM(C95:S95))</f>
        <v>72.94</v>
      </c>
      <c r="V95" s="12">
        <f>IF(A95="","",U95*A95)</f>
        <v>1156.0989999999999</v>
      </c>
      <c r="W95" s="13">
        <f>IF(A95="","",U95*A95^2)</f>
        <v>18324.169149999998</v>
      </c>
    </row>
    <row r="96" spans="1:23">
      <c r="A96" s="8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V96" s="12"/>
      <c r="W96" s="13"/>
    </row>
    <row r="97" spans="1:23">
      <c r="A97" s="8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V97" s="12"/>
      <c r="W97" s="13"/>
    </row>
    <row r="98" spans="1:23">
      <c r="A98" s="8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V98" s="12"/>
      <c r="W98" s="13"/>
    </row>
    <row r="99" spans="1:23">
      <c r="A99" s="8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V99" s="12"/>
      <c r="W99" s="13"/>
    </row>
    <row r="100" spans="1:23">
      <c r="A100" s="22">
        <f>IF(A62="","",A62)</f>
        <v>12.25</v>
      </c>
      <c r="C100" s="7">
        <f>IF(C62="","",VLOOKUP(C62,$A$9:$C$48,2,FALSE))</f>
        <v>2.16</v>
      </c>
      <c r="D100" s="26"/>
      <c r="E100" s="7">
        <f>IF(E62="","",VLOOKUP(E62,$A$9:$C$48,2,FALSE))</f>
        <v>3.87</v>
      </c>
      <c r="F100" s="26"/>
      <c r="G100" s="7">
        <f>IF(G62="","",VLOOKUP(G62,$A$9:$C$48,2,FALSE))</f>
        <v>2.16</v>
      </c>
      <c r="H100" s="26"/>
      <c r="I100" s="7" t="str">
        <f>IF(I62="","",VLOOKUP(I62,$A$9:$C$48,2,FALSE))</f>
        <v/>
      </c>
      <c r="J100" s="26"/>
      <c r="K100" s="7" t="str">
        <f>IF(K62="","",VLOOKUP(K62,$A$9:$C$48,2,FALSE))</f>
        <v/>
      </c>
      <c r="L100" s="26"/>
      <c r="M100" s="7" t="str">
        <f>IF(M62="","",VLOOKUP(M62,$A$9:$C$48,2,FALSE))</f>
        <v/>
      </c>
      <c r="N100" s="26"/>
      <c r="O100" s="7" t="str">
        <f>IF(O62="","",VLOOKUP(O62,$A$9:$C$48,2,FALSE))</f>
        <v/>
      </c>
      <c r="Q100" s="7" t="str">
        <f>IF(Q62="","",VLOOKUP(Q62,$A$9:$C$48,2,FALSE))</f>
        <v/>
      </c>
      <c r="S100" s="7" t="str">
        <f>IF(S62="","",VLOOKUP(S62,$A$9:$C$48,2,FALSE))</f>
        <v/>
      </c>
      <c r="U100" s="27">
        <f>IF(A100="","",SUM(C100:S100))</f>
        <v>8.1900000000000013</v>
      </c>
      <c r="V100" s="12">
        <f>IF(A100="","",U100*A100)</f>
        <v>100.32750000000001</v>
      </c>
      <c r="W100" s="13">
        <f>IF(A100="","",U100*A100^2)</f>
        <v>1229.0118750000001</v>
      </c>
    </row>
    <row r="101" spans="1:23">
      <c r="A101" s="8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V101" s="12"/>
      <c r="W101" s="13"/>
    </row>
    <row r="102" spans="1:23">
      <c r="A102" s="8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V102" s="12"/>
      <c r="W102" s="13"/>
    </row>
    <row r="103" spans="1:23">
      <c r="A103" s="8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V103" s="12"/>
      <c r="W103" s="13"/>
    </row>
    <row r="104" spans="1:23">
      <c r="A104" s="8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V104" s="12"/>
      <c r="W104" s="13"/>
    </row>
    <row r="105" spans="1:23">
      <c r="A105" s="22">
        <f>IF(A67="","",A67)</f>
        <v>8.75</v>
      </c>
      <c r="C105" s="7">
        <f>IF(C67="","",VLOOKUP(C67,$A$9:$C$48,2,FALSE))</f>
        <v>2.16</v>
      </c>
      <c r="D105" s="26"/>
      <c r="E105" s="7">
        <f>IF(E67="","",VLOOKUP(E67,$A$9:$C$48,2,FALSE))</f>
        <v>3.87</v>
      </c>
      <c r="F105" s="26"/>
      <c r="G105" s="7">
        <f>IF(G67="","",VLOOKUP(G67,$A$9:$C$48,2,FALSE))</f>
        <v>10.51</v>
      </c>
      <c r="H105" s="26"/>
      <c r="I105" s="7">
        <f>IF(I67="","",VLOOKUP(I67,$A$9:$C$48,2,FALSE))</f>
        <v>33.14</v>
      </c>
      <c r="J105" s="26"/>
      <c r="K105" s="7">
        <f>IF(K67="","",VLOOKUP(K67,$A$9:$C$48,2,FALSE))</f>
        <v>33.14</v>
      </c>
      <c r="L105" s="26"/>
      <c r="M105" s="7">
        <f>IF(M67="","",VLOOKUP(M67,$A$9:$C$48,2,FALSE))</f>
        <v>33.14</v>
      </c>
      <c r="N105" s="26"/>
      <c r="O105" s="7">
        <f>IF(O67="","",VLOOKUP(O67,$A$9:$C$48,2,FALSE))</f>
        <v>12.06</v>
      </c>
      <c r="Q105" s="7" t="str">
        <f>IF(Q67="","",VLOOKUP(Q67,$A$9:$C$48,2,FALSE))</f>
        <v/>
      </c>
      <c r="S105" s="7" t="str">
        <f>IF(S67="","",VLOOKUP(S67,$A$9:$C$48,2,FALSE))</f>
        <v/>
      </c>
      <c r="U105" s="27">
        <f>IF(A105="","",SUM(C105:S105))</f>
        <v>128.01999999999998</v>
      </c>
      <c r="V105" s="12">
        <f>IF(A105="","",U105*A105)</f>
        <v>1120.1749999999997</v>
      </c>
      <c r="W105" s="13">
        <f>IF(A105="","",U105*A105^2)</f>
        <v>9801.5312499999982</v>
      </c>
    </row>
    <row r="106" spans="1:23">
      <c r="A106" s="8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V106" s="12"/>
      <c r="W106" s="13"/>
    </row>
    <row r="107" spans="1:23">
      <c r="A107" s="8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V107" s="12"/>
      <c r="W107" s="13"/>
    </row>
    <row r="108" spans="1:23">
      <c r="A108" s="8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V108" s="12"/>
      <c r="W108" s="13"/>
    </row>
    <row r="109" spans="1:23">
      <c r="A109" s="8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V109" s="12"/>
      <c r="W109" s="13"/>
    </row>
    <row r="110" spans="1:23">
      <c r="A110" s="22">
        <f>IF(A72="","",A72)</f>
        <v>4.55</v>
      </c>
      <c r="C110" s="7">
        <f>IF(C72="","",VLOOKUP(C72,$A$9:$C$48,2,FALSE))</f>
        <v>2.16</v>
      </c>
      <c r="D110" s="26"/>
      <c r="E110" s="7">
        <f>IF(E72="","",VLOOKUP(E72,$A$9:$C$48,2,FALSE))</f>
        <v>3.87</v>
      </c>
      <c r="F110" s="26"/>
      <c r="G110" s="7">
        <f>IF(G72="","",VLOOKUP(G72,$A$9:$C$48,2,FALSE))</f>
        <v>3.87</v>
      </c>
      <c r="H110" s="26"/>
      <c r="I110" s="7">
        <f>IF(I72="","",VLOOKUP(I72,$A$9:$C$48,2,FALSE))</f>
        <v>10.51</v>
      </c>
      <c r="J110" s="26"/>
      <c r="K110" s="7">
        <f>IF(K72="","",VLOOKUP(K72,$A$9:$C$48,2,FALSE))</f>
        <v>33.14</v>
      </c>
      <c r="L110" s="26"/>
      <c r="M110" s="7">
        <f>IF(M72="","",VLOOKUP(M72,$A$9:$C$48,2,FALSE))</f>
        <v>33.14</v>
      </c>
      <c r="N110" s="26"/>
      <c r="O110" s="7">
        <f>IF(O72="","",VLOOKUP(O72,$A$9:$C$48,2,FALSE))</f>
        <v>12.06</v>
      </c>
      <c r="Q110" s="7" t="str">
        <f>IF(Q72="","",VLOOKUP(Q72,$A$9:$C$48,2,FALSE))</f>
        <v/>
      </c>
      <c r="S110" s="7" t="str">
        <f>IF(S72="","",VLOOKUP(S72,$A$9:$C$48,2,FALSE))</f>
        <v/>
      </c>
      <c r="U110" s="27">
        <f>IF(A110="","",SUM(C110:S110))</f>
        <v>98.75</v>
      </c>
      <c r="V110" s="12">
        <f>IF(A110="","",U110*A110)</f>
        <v>449.3125</v>
      </c>
      <c r="W110" s="13">
        <f>IF(A110="","",U110*A110^2)</f>
        <v>2044.3718749999998</v>
      </c>
    </row>
    <row r="111" spans="1:23">
      <c r="A111" s="8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V111" s="12"/>
      <c r="W111" s="13"/>
    </row>
    <row r="112" spans="1:23">
      <c r="A112" s="8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V112" s="12"/>
      <c r="W112" s="13"/>
    </row>
    <row r="113" spans="1:23">
      <c r="A113" s="8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V113" s="12"/>
      <c r="W113" s="13"/>
    </row>
    <row r="114" spans="1:23">
      <c r="A114" s="8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V114" s="12"/>
      <c r="W114" s="13"/>
    </row>
    <row r="115" spans="1:23">
      <c r="A115" s="22">
        <f>IF(A77="","",A77)</f>
        <v>0.15</v>
      </c>
      <c r="C115" s="7">
        <f>IF(C77="","",VLOOKUP(C77,$A$9:$C$48,2,FALSE))</f>
        <v>19.899999999999999</v>
      </c>
      <c r="D115" s="26"/>
      <c r="E115" s="7">
        <f>IF(E77="","",VLOOKUP(E77,$A$9:$C$48,2,FALSE))</f>
        <v>33.14</v>
      </c>
      <c r="F115" s="26"/>
      <c r="G115" s="7">
        <f>IF(G77="","",VLOOKUP(G77,$A$9:$C$48,2,FALSE))</f>
        <v>33.14</v>
      </c>
      <c r="H115" s="26"/>
      <c r="I115" s="7">
        <f>IF(I77="","",VLOOKUP(I77,$A$9:$C$48,2,FALSE))</f>
        <v>13.31</v>
      </c>
      <c r="J115" s="26"/>
      <c r="K115" s="7">
        <f>IF(K77="","",VLOOKUP(K77,$A$9:$C$48,2,FALSE))</f>
        <v>33.14</v>
      </c>
      <c r="L115" s="26"/>
      <c r="M115" s="7">
        <f>IF(M77="","",VLOOKUP(M77,$A$9:$C$48,2,FALSE))</f>
        <v>33.14</v>
      </c>
      <c r="N115" s="26"/>
      <c r="O115" s="7">
        <f>IF(O77="","",VLOOKUP(O77,$A$9:$C$48,2,FALSE))</f>
        <v>12.06</v>
      </c>
      <c r="Q115" s="7" t="str">
        <f>IF(Q77="","",VLOOKUP(Q77,$A$9:$C$48,2,FALSE))</f>
        <v/>
      </c>
      <c r="S115" s="7" t="str">
        <f>IF(S77="","",VLOOKUP(S77,$A$9:$C$48,2,FALSE))</f>
        <v/>
      </c>
      <c r="U115" s="27">
        <f>IF(A115="","",SUM(C115:S115))</f>
        <v>177.82999999999998</v>
      </c>
      <c r="V115" s="12">
        <f>IF(A115="","",U115*A115)</f>
        <v>26.674499999999998</v>
      </c>
      <c r="W115" s="13">
        <f>IF(A115="","",U115*A115^2)</f>
        <v>4.0011749999999999</v>
      </c>
    </row>
    <row r="116" spans="1:23"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V116" s="12"/>
      <c r="W116" s="13"/>
    </row>
    <row r="117" spans="1:23">
      <c r="V117" s="12"/>
      <c r="W117" s="13"/>
    </row>
    <row r="118" spans="1:23">
      <c r="V118" s="12"/>
      <c r="W118" s="13"/>
    </row>
    <row r="119" spans="1:23">
      <c r="V119" s="12"/>
      <c r="W119" s="13"/>
    </row>
    <row r="120" spans="1:23">
      <c r="A120" s="22">
        <f>IF(A82="","",A82)</f>
        <v>1</v>
      </c>
      <c r="C120" s="7" t="str">
        <f>IF(C82="","",VLOOKUP(C82,$A$9:$C$48,2,FALSE))</f>
        <v/>
      </c>
      <c r="D120" s="26"/>
      <c r="E120" s="7" t="str">
        <f>IF(E82="","",VLOOKUP(E82,$A$9:$C$48,2,FALSE))</f>
        <v/>
      </c>
      <c r="F120" s="26"/>
      <c r="G120" s="7" t="str">
        <f>IF(G82="","",VLOOKUP(G82,$A$9:$C$48,2,FALSE))</f>
        <v/>
      </c>
      <c r="H120" s="26"/>
      <c r="I120" s="7" t="str">
        <f>IF(I82="","",VLOOKUP(I82,$A$9:$C$48,2,FALSE))</f>
        <v/>
      </c>
      <c r="J120" s="26"/>
      <c r="K120" s="7" t="str">
        <f>IF(K82="","",VLOOKUP(K82,$A$9:$C$48,2,FALSE))</f>
        <v/>
      </c>
      <c r="L120" s="26"/>
      <c r="M120" s="7" t="str">
        <f>IF(M82="","",VLOOKUP(M82,$A$9:$C$48,2,FALSE))</f>
        <v/>
      </c>
      <c r="N120" s="26"/>
      <c r="O120" s="7" t="str">
        <f>IF(O82="","",VLOOKUP(O82,$A$9:$C$48,2,FALSE))</f>
        <v/>
      </c>
      <c r="Q120" s="7" t="str">
        <f>IF(Q82="","",VLOOKUP(Q82,$A$9:$C$48,2,FALSE))</f>
        <v/>
      </c>
      <c r="S120" s="7" t="str">
        <f>IF(S82="","",VLOOKUP(S82,$A$9:$C$48,2,FALSE))</f>
        <v/>
      </c>
      <c r="U120" s="27">
        <f>IF(A120="","",SUM(C120:S120))</f>
        <v>0</v>
      </c>
      <c r="V120" s="12">
        <f>IF(A120="","",U120*A120)</f>
        <v>0</v>
      </c>
      <c r="W120" s="13">
        <f>IF(A120="","",U120*A120^2)</f>
        <v>0</v>
      </c>
    </row>
    <row r="121" spans="1:23">
      <c r="V121" s="12"/>
      <c r="W121" s="13"/>
    </row>
    <row r="122" spans="1:23">
      <c r="V122" s="12"/>
      <c r="W122" s="13"/>
    </row>
    <row r="123" spans="1:23">
      <c r="V123" s="12"/>
      <c r="W123" s="13"/>
    </row>
    <row r="124" spans="1:23">
      <c r="V124" s="12"/>
      <c r="W124" s="13"/>
    </row>
    <row r="125" spans="1:23">
      <c r="A125" s="22">
        <f>IF(A87="","",A87)</f>
        <v>1</v>
      </c>
      <c r="C125" s="7" t="str">
        <f>IF(C87="","",VLOOKUP(C87,$A$9:$C$48,2,FALSE))</f>
        <v/>
      </c>
      <c r="D125" s="26"/>
      <c r="E125" s="7" t="str">
        <f>IF(E87="","",VLOOKUP(E87,$A$9:$C$48,2,FALSE))</f>
        <v/>
      </c>
      <c r="F125" s="26"/>
      <c r="G125" s="7" t="str">
        <f>IF(G87="","",VLOOKUP(G87,$A$9:$C$48,2,FALSE))</f>
        <v/>
      </c>
      <c r="H125" s="26"/>
      <c r="I125" s="7" t="str">
        <f>IF(I87="","",VLOOKUP(I87,$A$9:$C$48,2,FALSE))</f>
        <v/>
      </c>
      <c r="J125" s="26"/>
      <c r="K125" s="7" t="str">
        <f>IF(K87="","",VLOOKUP(K87,$A$9:$C$48,2,FALSE))</f>
        <v/>
      </c>
      <c r="L125" s="26"/>
      <c r="M125" s="7" t="str">
        <f>IF(M87="","",VLOOKUP(M87,$A$9:$C$48,2,FALSE))</f>
        <v/>
      </c>
      <c r="N125" s="26"/>
      <c r="O125" s="7" t="str">
        <f>IF(O87="","",VLOOKUP(O87,$A$9:$C$48,2,FALSE))</f>
        <v/>
      </c>
      <c r="Q125" s="7" t="str">
        <f>IF(Q87="","",VLOOKUP(Q87,$A$9:$C$48,2,FALSE))</f>
        <v/>
      </c>
      <c r="S125" s="7" t="str">
        <f>IF(S87="","",VLOOKUP(S87,$A$9:$C$48,2,FALSE))</f>
        <v/>
      </c>
      <c r="U125" s="27">
        <f>IF(A125="","",SUM(C125:S125))</f>
        <v>0</v>
      </c>
      <c r="V125" s="12">
        <f>IF(A125="","",U125*A125)</f>
        <v>0</v>
      </c>
      <c r="W125" s="13">
        <f>IF(A125="","",U125*A125^2)</f>
        <v>0</v>
      </c>
    </row>
    <row r="126" spans="1:23">
      <c r="V126" s="12"/>
      <c r="W126" s="13"/>
    </row>
    <row r="127" spans="1:23">
      <c r="V127" s="12"/>
      <c r="W127" s="13"/>
    </row>
    <row r="128" spans="1:23">
      <c r="U128" s="28">
        <f>SUM(U95:U125)</f>
        <v>485.72999999999996</v>
      </c>
      <c r="V128" s="14">
        <f>SUM(V95:V125)</f>
        <v>2852.5884999999998</v>
      </c>
      <c r="W128" s="15">
        <f>SUM(W95:W125)</f>
        <v>31403.085325</v>
      </c>
    </row>
    <row r="131" spans="1:23">
      <c r="A131" s="5" t="s">
        <v>12</v>
      </c>
    </row>
    <row r="133" spans="1:23">
      <c r="B133" s="4" t="s">
        <v>0</v>
      </c>
      <c r="C133" s="22">
        <f>IF(C54="","",C54)</f>
        <v>0.15</v>
      </c>
      <c r="D133" s="8"/>
      <c r="E133" s="22">
        <f>IF(E54="","",E54)</f>
        <v>4.8499999999999996</v>
      </c>
      <c r="F133" s="8"/>
      <c r="G133" s="22">
        <f>IF(G54="","",G54)</f>
        <v>8.65</v>
      </c>
      <c r="H133" s="8"/>
      <c r="I133" s="22">
        <f>IF(I54="","",I54)</f>
        <v>11.65</v>
      </c>
      <c r="J133" s="8"/>
      <c r="K133" s="22">
        <f>IF(K54="","",K54)</f>
        <v>14.85</v>
      </c>
      <c r="L133" s="8"/>
      <c r="M133" s="22">
        <f>IF(M54="","",M54)</f>
        <v>19.05</v>
      </c>
      <c r="N133" s="8"/>
      <c r="O133" s="22">
        <f>IF(O54="","",O54)</f>
        <v>22.65</v>
      </c>
      <c r="Q133" s="22" t="str">
        <f>IF(Q54="","",Q54)</f>
        <v/>
      </c>
      <c r="S133" s="22" t="str">
        <f>IF(S54="","",S54)</f>
        <v/>
      </c>
      <c r="V133" s="11" t="s">
        <v>23</v>
      </c>
      <c r="W133" s="16">
        <f>W128+U171-U128*V92^2-U169*W170^2</f>
        <v>48062.288134733899</v>
      </c>
    </row>
    <row r="135" spans="1:23">
      <c r="A135" s="4" t="s">
        <v>1</v>
      </c>
    </row>
    <row r="136" spans="1:23">
      <c r="A136" s="22">
        <f>IF(A57="","",A57)</f>
        <v>15.85</v>
      </c>
      <c r="C136" s="7">
        <f>IF(C57="","",VLOOKUP(C57,$A$9:$C$48,3,FALSE))</f>
        <v>10.51</v>
      </c>
      <c r="D136" s="8"/>
      <c r="E136" s="7">
        <f>IF(E57="","",VLOOKUP(E57,$A$9:$C$48,3,FALSE))</f>
        <v>10.51</v>
      </c>
      <c r="F136" s="8"/>
      <c r="G136" s="7">
        <f>IF(G57="","",VLOOKUP(G57,$A$9:$C$48,3,FALSE))</f>
        <v>10.51</v>
      </c>
      <c r="H136" s="8"/>
      <c r="I136" s="7" t="str">
        <f>IF(I57="","",VLOOKUP(I57,$A$9:$C$48,3,FALSE))</f>
        <v/>
      </c>
      <c r="J136" s="8"/>
      <c r="K136" s="7" t="str">
        <f>IF(K57="","",VLOOKUP(K57,$A$9:$C$48,3,FALSE))</f>
        <v/>
      </c>
      <c r="L136" s="8"/>
      <c r="M136" s="7" t="str">
        <f>IF(M57="","",VLOOKUP(M57,$A$9:$C$48,3,FALSE))</f>
        <v/>
      </c>
      <c r="N136" s="8"/>
      <c r="O136" s="7" t="str">
        <f>IF(O57="","",VLOOKUP(O57,$A$9:$C$48,3,FALSE))</f>
        <v/>
      </c>
      <c r="Q136" s="7" t="str">
        <f>IF(Q57="","",VLOOKUP(Q57,$A$9:$C$48,3,FALSE))</f>
        <v/>
      </c>
      <c r="S136" s="7" t="str">
        <f>IF(S57="","",VLOOKUP(S57,$A$9:$C$48,3,FALSE))</f>
        <v/>
      </c>
    </row>
    <row r="137" spans="1:23">
      <c r="A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</row>
    <row r="138" spans="1:23">
      <c r="A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</row>
    <row r="139" spans="1:23">
      <c r="A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</row>
    <row r="140" spans="1:23">
      <c r="A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</row>
    <row r="141" spans="1:23">
      <c r="A141" s="22">
        <f>IF(A62="","",A62)</f>
        <v>12.25</v>
      </c>
      <c r="C141" s="7">
        <f>IF(C62="","",VLOOKUP(C62,$A$9:$C$48,3,FALSE))</f>
        <v>33.14</v>
      </c>
      <c r="D141" s="8"/>
      <c r="E141" s="7">
        <f>IF(E62="","",VLOOKUP(E62,$A$9:$C$48,3,FALSE))</f>
        <v>33.14</v>
      </c>
      <c r="F141" s="8"/>
      <c r="G141" s="7">
        <f>IF(G62="","",VLOOKUP(G62,$A$9:$C$48,3,FALSE))</f>
        <v>33.14</v>
      </c>
      <c r="H141" s="8"/>
      <c r="I141" s="7" t="str">
        <f>IF(I62="","",VLOOKUP(I62,$A$9:$C$48,3,FALSE))</f>
        <v/>
      </c>
      <c r="J141" s="8"/>
      <c r="K141" s="7" t="str">
        <f>IF(K62="","",VLOOKUP(K62,$A$9:$C$48,3,FALSE))</f>
        <v/>
      </c>
      <c r="L141" s="8"/>
      <c r="M141" s="7" t="str">
        <f>IF(M62="","",VLOOKUP(M62,$A$9:$C$48,3,FALSE))</f>
        <v/>
      </c>
      <c r="N141" s="8"/>
      <c r="O141" s="7" t="str">
        <f>IF(O62="","",VLOOKUP(O62,$A$9:$C$48,3,FALSE))</f>
        <v/>
      </c>
      <c r="Q141" s="7" t="str">
        <f>IF(Q62="","",VLOOKUP(Q62,$A$9:$C$48,3,FALSE))</f>
        <v/>
      </c>
      <c r="S141" s="7" t="str">
        <f>IF(S62="","",VLOOKUP(S62,$A$9:$C$48,3,FALSE))</f>
        <v/>
      </c>
    </row>
    <row r="142" spans="1:23">
      <c r="A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</row>
    <row r="143" spans="1:23">
      <c r="A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</row>
    <row r="144" spans="1:23">
      <c r="A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</row>
    <row r="145" spans="1:19">
      <c r="A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</row>
    <row r="146" spans="1:19">
      <c r="A146" s="22">
        <f>IF(A67="","",A67)</f>
        <v>8.75</v>
      </c>
      <c r="C146" s="7">
        <f>IF(C67="","",VLOOKUP(C67,$A$9:$C$48,3,FALSE))</f>
        <v>19.899999999999999</v>
      </c>
      <c r="D146" s="8"/>
      <c r="E146" s="7">
        <f>IF(E67="","",VLOOKUP(E67,$A$9:$C$48,3,FALSE))</f>
        <v>33.14</v>
      </c>
      <c r="F146" s="8"/>
      <c r="G146" s="7">
        <f>IF(G67="","",VLOOKUP(G67,$A$9:$C$48,3,FALSE))</f>
        <v>33.14</v>
      </c>
      <c r="H146" s="8"/>
      <c r="I146" s="7">
        <f>IF(I67="","",VLOOKUP(I67,$A$9:$C$48,3,FALSE))</f>
        <v>10.51</v>
      </c>
      <c r="J146" s="8"/>
      <c r="K146" s="7">
        <f>IF(K67="","",VLOOKUP(K67,$A$9:$C$48,3,FALSE))</f>
        <v>2.16</v>
      </c>
      <c r="L146" s="8"/>
      <c r="M146" s="7">
        <f>IF(M67="","",VLOOKUP(M67,$A$9:$C$48,3,FALSE))</f>
        <v>2.16</v>
      </c>
      <c r="N146" s="8"/>
      <c r="O146" s="7">
        <f>IF(O67="","",VLOOKUP(O67,$A$9:$C$48,3,FALSE))</f>
        <v>33.299999999999997</v>
      </c>
      <c r="Q146" s="7" t="str">
        <f>IF(Q67="","",VLOOKUP(Q67,$A$9:$C$48,3,FALSE))</f>
        <v/>
      </c>
      <c r="S146" s="7" t="str">
        <f>IF(S67="","",VLOOKUP(S67,$A$9:$C$48,3,FALSE))</f>
        <v/>
      </c>
    </row>
    <row r="147" spans="1:19">
      <c r="A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</row>
    <row r="148" spans="1:19">
      <c r="A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</row>
    <row r="149" spans="1:19">
      <c r="A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</row>
    <row r="150" spans="1:19">
      <c r="A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</row>
    <row r="151" spans="1:19">
      <c r="A151" s="22">
        <f>IF(A72="","",A72)</f>
        <v>4.55</v>
      </c>
      <c r="C151" s="7">
        <f>IF(C72="","",VLOOKUP(C72,$A$9:$C$48,3,FALSE))</f>
        <v>19.899999999999999</v>
      </c>
      <c r="D151" s="8"/>
      <c r="E151" s="7">
        <f>IF(E72="","",VLOOKUP(E72,$A$9:$C$48,3,FALSE))</f>
        <v>33.14</v>
      </c>
      <c r="F151" s="8"/>
      <c r="G151" s="7">
        <f>IF(G72="","",VLOOKUP(G72,$A$9:$C$48,3,FALSE))</f>
        <v>33.14</v>
      </c>
      <c r="H151" s="8"/>
      <c r="I151" s="7">
        <f>IF(I72="","",VLOOKUP(I72,$A$9:$C$48,3,FALSE))</f>
        <v>33.14</v>
      </c>
      <c r="J151" s="8"/>
      <c r="K151" s="7">
        <f>IF(K72="","",VLOOKUP(K72,$A$9:$C$48,3,FALSE))</f>
        <v>3.87</v>
      </c>
      <c r="L151" s="8"/>
      <c r="M151" s="7">
        <f>IF(M72="","",VLOOKUP(M72,$A$9:$C$48,3,FALSE))</f>
        <v>3.87</v>
      </c>
      <c r="N151" s="8"/>
      <c r="O151" s="7">
        <f>IF(O72="","",VLOOKUP(O72,$A$9:$C$48,3,FALSE))</f>
        <v>57.49</v>
      </c>
      <c r="Q151" s="7" t="str">
        <f>IF(Q72="","",VLOOKUP(Q72,$A$9:$C$48,3,FALSE))</f>
        <v/>
      </c>
      <c r="S151" s="7" t="str">
        <f>IF(S72="","",VLOOKUP(S72,$A$9:$C$48,3,FALSE))</f>
        <v/>
      </c>
    </row>
    <row r="152" spans="1:19">
      <c r="A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</row>
    <row r="153" spans="1:19">
      <c r="A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</row>
    <row r="154" spans="1:19">
      <c r="A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</row>
    <row r="155" spans="1:19">
      <c r="A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</row>
    <row r="156" spans="1:19">
      <c r="A156" s="22">
        <f>IF(A77="","",A77)</f>
        <v>0.15</v>
      </c>
      <c r="C156" s="7">
        <f>IF(C77="","",VLOOKUP(C77,$A$9:$C$48,3,FALSE))</f>
        <v>10.51</v>
      </c>
      <c r="D156" s="8"/>
      <c r="E156" s="7">
        <f>IF(E77="","",VLOOKUP(E77,$A$9:$C$48,3,FALSE))</f>
        <v>10.51</v>
      </c>
      <c r="F156" s="8"/>
      <c r="G156" s="7">
        <f>IF(G77="","",VLOOKUP(G77,$A$9:$C$48,3,FALSE))</f>
        <v>10.51</v>
      </c>
      <c r="H156" s="8"/>
      <c r="I156" s="7">
        <f>IF(I77="","",VLOOKUP(I77,$A$9:$C$48,3,FALSE))</f>
        <v>19.899999999999999</v>
      </c>
      <c r="J156" s="8"/>
      <c r="K156" s="7">
        <f>IF(K77="","",VLOOKUP(K77,$A$9:$C$48,3,FALSE))</f>
        <v>2.16</v>
      </c>
      <c r="L156" s="8"/>
      <c r="M156" s="7">
        <f>IF(M77="","",VLOOKUP(M77,$A$9:$C$48,3,FALSE))</f>
        <v>2.16</v>
      </c>
      <c r="N156" s="8"/>
      <c r="O156" s="7">
        <f>IF(O77="","",VLOOKUP(O77,$A$9:$C$48,3,FALSE))</f>
        <v>33.299999999999997</v>
      </c>
      <c r="Q156" s="7" t="str">
        <f>IF(Q77="","",VLOOKUP(Q77,$A$9:$C$48,3,FALSE))</f>
        <v/>
      </c>
      <c r="S156" s="7" t="str">
        <f>IF(S77="","",VLOOKUP(S77,$A$9:$C$48,3,FALSE))</f>
        <v/>
      </c>
    </row>
    <row r="161" spans="1:23">
      <c r="A161" s="22">
        <f>IF(A82="","",A82)</f>
        <v>1</v>
      </c>
      <c r="C161" s="7" t="str">
        <f>IF(C82="","",VLOOKUP(C82,$A$9:$C$48,3,FALSE))</f>
        <v/>
      </c>
      <c r="D161" s="8"/>
      <c r="E161" s="7" t="str">
        <f>IF(E82="","",VLOOKUP(E82,$A$9:$C$48,3,FALSE))</f>
        <v/>
      </c>
      <c r="F161" s="8"/>
      <c r="G161" s="7" t="str">
        <f>IF(G82="","",VLOOKUP(G82,$A$9:$C$48,3,FALSE))</f>
        <v/>
      </c>
      <c r="H161" s="8"/>
      <c r="I161" s="7" t="str">
        <f>IF(I82="","",VLOOKUP(I82,$A$9:$C$48,3,FALSE))</f>
        <v/>
      </c>
      <c r="J161" s="8"/>
      <c r="K161" s="7" t="str">
        <f>IF(K82="","",VLOOKUP(K82,$A$9:$C$48,3,FALSE))</f>
        <v/>
      </c>
      <c r="L161" s="8"/>
      <c r="M161" s="7" t="str">
        <f>IF(M82="","",VLOOKUP(M82,$A$9:$C$48,3,FALSE))</f>
        <v/>
      </c>
      <c r="N161" s="8"/>
      <c r="O161" s="7" t="str">
        <f>IF(O82="","",VLOOKUP(O82,$A$9:$C$48,3,FALSE))</f>
        <v/>
      </c>
      <c r="Q161" s="7" t="str">
        <f>IF(Q82="","",VLOOKUP(Q82,$A$9:$C$48,3,FALSE))</f>
        <v/>
      </c>
      <c r="S161" s="7" t="str">
        <f>IF(S82="","",VLOOKUP(S82,$A$9:$C$48,3,FALSE))</f>
        <v/>
      </c>
    </row>
    <row r="166" spans="1:23">
      <c r="A166" s="22">
        <f>IF(A87="","",A87)</f>
        <v>1</v>
      </c>
      <c r="C166" s="7" t="str">
        <f>IF(C87="","",VLOOKUP(C87,$A$9:$C$48,3,FALSE))</f>
        <v/>
      </c>
      <c r="D166" s="8"/>
      <c r="E166" s="7" t="str">
        <f>IF(E87="","",VLOOKUP(E87,$A$9:$C$48,3,FALSE))</f>
        <v/>
      </c>
      <c r="F166" s="8"/>
      <c r="G166" s="7" t="str">
        <f>IF(G87="","",VLOOKUP(G87,$A$9:$C$48,3,FALSE))</f>
        <v/>
      </c>
      <c r="H166" s="8"/>
      <c r="I166" s="7" t="str">
        <f>IF(I87="","",VLOOKUP(I87,$A$9:$C$48,3,FALSE))</f>
        <v/>
      </c>
      <c r="J166" s="8"/>
      <c r="K166" s="7" t="str">
        <f>IF(K87="","",VLOOKUP(K87,$A$9:$C$48,3,FALSE))</f>
        <v/>
      </c>
      <c r="L166" s="8"/>
      <c r="M166" s="7" t="str">
        <f>IF(M87="","",VLOOKUP(M87,$A$9:$C$48,3,FALSE))</f>
        <v/>
      </c>
      <c r="N166" s="8"/>
      <c r="O166" s="7" t="str">
        <f>IF(O87="","",VLOOKUP(O87,$A$9:$C$48,3,FALSE))</f>
        <v/>
      </c>
      <c r="Q166" s="7" t="str">
        <f>IF(Q87="","",VLOOKUP(Q87,$A$9:$C$48,3,FALSE))</f>
        <v/>
      </c>
      <c r="S166" s="7" t="str">
        <f>IF(S87="","",VLOOKUP(S87,$A$9:$C$48,3,FALSE))</f>
        <v/>
      </c>
    </row>
    <row r="169" spans="1:23">
      <c r="B169" s="4" t="s">
        <v>2</v>
      </c>
      <c r="C169" s="27">
        <f>IF(C133="","",SUM(C136:C166))</f>
        <v>93.96</v>
      </c>
      <c r="E169" s="27">
        <f>IF(E133="","",SUM(E136:E166))</f>
        <v>120.44</v>
      </c>
      <c r="G169" s="27">
        <f>IF(G133="","",SUM(G136:G166))</f>
        <v>120.44</v>
      </c>
      <c r="I169" s="27">
        <f>IF(I133="","",SUM(I136:I166))</f>
        <v>63.55</v>
      </c>
      <c r="K169" s="27">
        <f>IF(K133="","",SUM(K136:K166))</f>
        <v>8.1900000000000013</v>
      </c>
      <c r="M169" s="27">
        <f>IF(M133="","",SUM(M136:M166))</f>
        <v>8.1900000000000013</v>
      </c>
      <c r="O169" s="27">
        <f>IF(O133="","",SUM(O136:O166))</f>
        <v>124.08999999999999</v>
      </c>
      <c r="Q169" s="27" t="str">
        <f>IF(Q133="","",SUM(Q136:Q166))</f>
        <v/>
      </c>
      <c r="S169" s="27" t="str">
        <f>IF(S133="","",SUM(S136:S166))</f>
        <v/>
      </c>
      <c r="U169" s="28">
        <f>SUM(C169:S169)</f>
        <v>538.86</v>
      </c>
      <c r="W169" s="6" t="s">
        <v>8</v>
      </c>
    </row>
    <row r="170" spans="1:23">
      <c r="B170" s="4" t="s">
        <v>3</v>
      </c>
      <c r="C170" s="12">
        <f>IF(C133="","",C169*C133)</f>
        <v>14.093999999999999</v>
      </c>
      <c r="D170" s="12"/>
      <c r="E170" s="12">
        <f>IF(E133="","",E169*E133)</f>
        <v>584.1339999999999</v>
      </c>
      <c r="F170" s="12"/>
      <c r="G170" s="12">
        <f>IF(G133="","",G169*G133)</f>
        <v>1041.806</v>
      </c>
      <c r="H170" s="12"/>
      <c r="I170" s="12">
        <f>IF(I133="","",I169*I133)</f>
        <v>740.35749999999996</v>
      </c>
      <c r="J170" s="12"/>
      <c r="K170" s="12">
        <f>IF(K133="","",K169*K133)</f>
        <v>121.62150000000001</v>
      </c>
      <c r="L170" s="12"/>
      <c r="M170" s="12">
        <f>IF(M133="","",M169*M133)</f>
        <v>156.01950000000002</v>
      </c>
      <c r="N170" s="12"/>
      <c r="O170" s="12">
        <f>IF(O133="","",O169*O133)</f>
        <v>2810.6384999999996</v>
      </c>
      <c r="Q170" s="12" t="str">
        <f>IF(Q133="","",Q169*Q133)</f>
        <v/>
      </c>
      <c r="S170" s="12" t="str">
        <f>IF(S133="","",S169*S133)</f>
        <v/>
      </c>
      <c r="U170" s="14">
        <f>SUM(C170:S170)</f>
        <v>5468.6710000000003</v>
      </c>
      <c r="W170" s="11">
        <f>U170/U169</f>
        <v>10.148593326652563</v>
      </c>
    </row>
    <row r="171" spans="1:23">
      <c r="B171" s="4" t="s">
        <v>4</v>
      </c>
      <c r="C171" s="13">
        <f>IF(C133="","",C169*C133^2)</f>
        <v>2.1140999999999996</v>
      </c>
      <c r="D171" s="13"/>
      <c r="E171" s="13">
        <f>IF(E133="","",E169*E133^2)</f>
        <v>2833.0498999999995</v>
      </c>
      <c r="F171" s="13"/>
      <c r="G171" s="13">
        <f>IF(G133="","",G169*G133^2)</f>
        <v>9011.6219000000001</v>
      </c>
      <c r="H171" s="13"/>
      <c r="I171" s="13">
        <f>IF(I133="","",I169*I133^2)</f>
        <v>8625.1648749999986</v>
      </c>
      <c r="J171" s="13"/>
      <c r="K171" s="13">
        <f>IF(K133="","",K169*K133^2)</f>
        <v>1806.0792750000001</v>
      </c>
      <c r="L171" s="13"/>
      <c r="M171" s="13">
        <f>IF(M133="","",M169*M133^2)</f>
        <v>2972.1714750000006</v>
      </c>
      <c r="N171" s="13"/>
      <c r="O171" s="13">
        <f>IF(O133="","",O169*O133^2)</f>
        <v>63660.962024999986</v>
      </c>
      <c r="Q171" s="13" t="str">
        <f>IF(Q133="","",Q169*Q133^2)</f>
        <v/>
      </c>
      <c r="S171" s="13" t="str">
        <f>IF(S133="","",S169*S133^2)</f>
        <v/>
      </c>
      <c r="U171" s="15">
        <f>SUM(C171:S171)</f>
        <v>88911.163549999983</v>
      </c>
      <c r="V171" s="9" t="s">
        <v>10</v>
      </c>
      <c r="W171" s="10">
        <f>SQRT(W133/U169)</f>
        <v>9.4441798285088989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W171"/>
  <sheetViews>
    <sheetView workbookViewId="0">
      <selection activeCell="C22" sqref="C22"/>
    </sheetView>
  </sheetViews>
  <sheetFormatPr defaultRowHeight="12.75"/>
  <cols>
    <col min="1" max="4" width="9.140625" style="4"/>
    <col min="5" max="5" width="10" style="4" bestFit="1" customWidth="1"/>
    <col min="6" max="18" width="9.140625" style="4"/>
    <col min="19" max="19" width="9.5703125" style="4" bestFit="1" customWidth="1"/>
    <col min="20" max="16384" width="9.140625" style="4"/>
  </cols>
  <sheetData>
    <row r="1" spans="1:16" ht="15.75">
      <c r="A1" s="17" t="s">
        <v>39</v>
      </c>
    </row>
    <row r="3" spans="1:16">
      <c r="A3" s="3" t="s">
        <v>25</v>
      </c>
      <c r="C3" s="23">
        <v>27</v>
      </c>
    </row>
    <row r="5" spans="1:16">
      <c r="A5" s="5" t="s">
        <v>24</v>
      </c>
      <c r="F5" s="4" t="s">
        <v>33</v>
      </c>
      <c r="J5" s="4" t="s">
        <v>40</v>
      </c>
      <c r="N5" s="4" t="s">
        <v>44</v>
      </c>
    </row>
    <row r="7" spans="1:16">
      <c r="B7" s="19" t="s">
        <v>27</v>
      </c>
      <c r="C7" s="19"/>
      <c r="F7" s="4" t="s">
        <v>34</v>
      </c>
      <c r="G7" s="27">
        <f>W170</f>
        <v>10.201116922258667</v>
      </c>
      <c r="H7" s="3" t="s">
        <v>35</v>
      </c>
      <c r="J7" s="4" t="s">
        <v>41</v>
      </c>
      <c r="K7" s="29">
        <v>10.14</v>
      </c>
      <c r="L7" s="3" t="s">
        <v>35</v>
      </c>
      <c r="N7" s="3" t="s">
        <v>45</v>
      </c>
      <c r="O7" s="27">
        <f>G7-K7</f>
        <v>6.1116922258666051E-2</v>
      </c>
      <c r="P7" s="3" t="s">
        <v>35</v>
      </c>
    </row>
    <row r="8" spans="1:16">
      <c r="A8" s="4" t="s">
        <v>26</v>
      </c>
      <c r="B8" s="4" t="s">
        <v>28</v>
      </c>
      <c r="C8" s="4" t="s">
        <v>29</v>
      </c>
      <c r="F8" s="4" t="s">
        <v>36</v>
      </c>
      <c r="G8" s="27">
        <f>V92</f>
        <v>5.8642636305638716</v>
      </c>
      <c r="H8" s="3" t="s">
        <v>35</v>
      </c>
      <c r="J8" s="4" t="s">
        <v>42</v>
      </c>
      <c r="K8" s="29">
        <v>5.76</v>
      </c>
      <c r="L8" s="3" t="s">
        <v>35</v>
      </c>
      <c r="N8" s="3" t="s">
        <v>46</v>
      </c>
      <c r="O8" s="27">
        <f>G8-K8</f>
        <v>0.10426363056387178</v>
      </c>
      <c r="P8" s="3" t="s">
        <v>35</v>
      </c>
    </row>
    <row r="9" spans="1:16">
      <c r="A9" s="4">
        <v>1</v>
      </c>
      <c r="B9" s="23">
        <v>16.04</v>
      </c>
      <c r="C9" s="23">
        <v>9.19</v>
      </c>
    </row>
    <row r="10" spans="1:16">
      <c r="A10" s="4">
        <f>IF(A9&lt;$C$3,A9+1,"")</f>
        <v>2</v>
      </c>
      <c r="B10" s="23">
        <v>27.36</v>
      </c>
      <c r="C10" s="23">
        <v>9.19</v>
      </c>
      <c r="F10" s="4" t="s">
        <v>37</v>
      </c>
      <c r="G10" s="27">
        <f>W92</f>
        <v>9.918248467039934</v>
      </c>
      <c r="H10" s="3" t="s">
        <v>35</v>
      </c>
      <c r="J10" s="4" t="s">
        <v>43</v>
      </c>
      <c r="K10" s="29">
        <v>8.0500000000000007</v>
      </c>
      <c r="L10" s="3" t="s">
        <v>35</v>
      </c>
    </row>
    <row r="11" spans="1:16">
      <c r="A11" s="4">
        <f t="shared" ref="A11:A18" si="0">IF(A10&lt;$C$3,A10+1,"")</f>
        <v>3</v>
      </c>
      <c r="B11" s="23">
        <v>16.04</v>
      </c>
      <c r="C11" s="23">
        <v>9.19</v>
      </c>
      <c r="F11" s="4" t="s">
        <v>38</v>
      </c>
      <c r="G11" s="27">
        <f>W171</f>
        <v>9.4257585155820127</v>
      </c>
      <c r="H11" s="3" t="s">
        <v>35</v>
      </c>
    </row>
    <row r="12" spans="1:16">
      <c r="A12" s="4">
        <f t="shared" si="0"/>
        <v>4</v>
      </c>
      <c r="B12" s="23">
        <v>2.16</v>
      </c>
      <c r="C12" s="23">
        <v>27.36</v>
      </c>
    </row>
    <row r="13" spans="1:16">
      <c r="A13" s="4">
        <f t="shared" si="0"/>
        <v>5</v>
      </c>
      <c r="B13" s="23">
        <v>3.87</v>
      </c>
      <c r="C13" s="23">
        <v>27.36</v>
      </c>
    </row>
    <row r="14" spans="1:16">
      <c r="A14" s="4">
        <f t="shared" si="0"/>
        <v>6</v>
      </c>
      <c r="B14" s="23">
        <v>2.16</v>
      </c>
      <c r="C14" s="23">
        <v>27.36</v>
      </c>
      <c r="J14" s="4" t="s">
        <v>49</v>
      </c>
    </row>
    <row r="15" spans="1:16">
      <c r="A15" s="4">
        <f t="shared" si="0"/>
        <v>7</v>
      </c>
      <c r="B15" s="23">
        <v>2.16</v>
      </c>
      <c r="C15" s="23">
        <v>16.04</v>
      </c>
      <c r="F15" s="4" t="s">
        <v>47</v>
      </c>
      <c r="G15" s="27">
        <f>MAX(C54:S54)-MIN(C54:S54)</f>
        <v>22.5</v>
      </c>
      <c r="H15" s="3" t="s">
        <v>35</v>
      </c>
      <c r="J15" s="30">
        <f>ABS(O7)/G15</f>
        <v>2.7163076559407135E-3</v>
      </c>
      <c r="K15" s="31" t="str">
        <f>IF(J15&gt;0.1,"  eccentricità troppo alta",IF(J15&gt;0.05,"  eccentricità abbastanza alta",""))</f>
        <v/>
      </c>
    </row>
    <row r="16" spans="1:16">
      <c r="A16" s="4">
        <f t="shared" si="0"/>
        <v>8</v>
      </c>
      <c r="B16" s="23">
        <v>3.87</v>
      </c>
      <c r="C16" s="23">
        <v>27.36</v>
      </c>
      <c r="F16" s="4" t="s">
        <v>48</v>
      </c>
      <c r="G16" s="27">
        <f>MAX(A57:A87)-MIN(A57:A87)</f>
        <v>15.7</v>
      </c>
      <c r="H16" s="3" t="s">
        <v>35</v>
      </c>
      <c r="J16" s="30">
        <f>ABS(O8)/G16</f>
        <v>6.6409955773166739E-3</v>
      </c>
      <c r="K16" s="31" t="str">
        <f>IF(J16&gt;0.1,"  eccentricità troppo alta",IF(J16&gt;0.05,"  eccentricità abbastanza alta",""))</f>
        <v/>
      </c>
    </row>
    <row r="17" spans="1:12">
      <c r="A17" s="4">
        <f t="shared" si="0"/>
        <v>9</v>
      </c>
      <c r="B17" s="23">
        <v>9.19</v>
      </c>
      <c r="C17" s="23">
        <v>27.36</v>
      </c>
    </row>
    <row r="18" spans="1:12">
      <c r="A18" s="4">
        <f t="shared" si="0"/>
        <v>10</v>
      </c>
      <c r="B18" s="23">
        <v>27.36</v>
      </c>
      <c r="C18" s="23">
        <v>9.19</v>
      </c>
      <c r="J18" s="4" t="s">
        <v>50</v>
      </c>
      <c r="K18" s="27">
        <f>G10/$K$10</f>
        <v>1.232080554911793</v>
      </c>
      <c r="L18" s="31" t="str">
        <f>IF(K18&lt;1,"  torsiodeformabile, non accettabile",IF(K18&lt;1.1,"  poco rigida torsionalmente",""))</f>
        <v/>
      </c>
    </row>
    <row r="19" spans="1:12">
      <c r="A19" s="4">
        <f>IF(A18&lt;$C$3,A18+1,"")</f>
        <v>11</v>
      </c>
      <c r="B19" s="23">
        <v>27.36</v>
      </c>
      <c r="C19" s="23">
        <v>2.16</v>
      </c>
      <c r="J19" s="4" t="s">
        <v>51</v>
      </c>
      <c r="K19" s="27">
        <f>G11/$K$10</f>
        <v>1.1709016789542872</v>
      </c>
      <c r="L19" s="31" t="str">
        <f>IF(K19&lt;1,"  torsiodeformabile, non accettabile",IF(K19&lt;1.1,"  poco rigida torsionalmente",""))</f>
        <v/>
      </c>
    </row>
    <row r="20" spans="1:12">
      <c r="A20" s="4">
        <f t="shared" ref="A20:A28" si="1">IF(A19&lt;$C$3,A19+1,"")</f>
        <v>12</v>
      </c>
      <c r="B20" s="23">
        <v>27.36</v>
      </c>
      <c r="C20" s="23">
        <v>2.16</v>
      </c>
    </row>
    <row r="21" spans="1:12">
      <c r="A21" s="4">
        <f t="shared" si="1"/>
        <v>13</v>
      </c>
      <c r="B21" s="23">
        <v>10.38</v>
      </c>
      <c r="C21" s="23">
        <v>27.56</v>
      </c>
      <c r="F21" s="4" t="s">
        <v>52</v>
      </c>
      <c r="G21" s="27">
        <f>U128</f>
        <v>407.53999999999996</v>
      </c>
    </row>
    <row r="22" spans="1:12">
      <c r="A22" s="4">
        <f t="shared" si="1"/>
        <v>14</v>
      </c>
      <c r="B22" s="23">
        <v>2.16</v>
      </c>
      <c r="C22" s="23">
        <v>16.04</v>
      </c>
      <c r="F22" s="4" t="s">
        <v>53</v>
      </c>
      <c r="G22" s="27">
        <f>U169</f>
        <v>451.2399999999999</v>
      </c>
    </row>
    <row r="23" spans="1:12">
      <c r="A23" s="4">
        <f t="shared" si="1"/>
        <v>15</v>
      </c>
      <c r="B23" s="23">
        <v>3.87</v>
      </c>
      <c r="C23" s="23">
        <v>27.36</v>
      </c>
    </row>
    <row r="24" spans="1:12">
      <c r="A24" s="4">
        <f t="shared" si="1"/>
        <v>16</v>
      </c>
      <c r="B24" s="23">
        <v>3.87</v>
      </c>
      <c r="C24" s="23">
        <v>27.36</v>
      </c>
    </row>
    <row r="25" spans="1:12">
      <c r="A25" s="4">
        <f t="shared" si="1"/>
        <v>17</v>
      </c>
      <c r="B25" s="23">
        <v>9.19</v>
      </c>
      <c r="C25" s="23">
        <v>27.36</v>
      </c>
    </row>
    <row r="26" spans="1:12">
      <c r="A26" s="4">
        <f t="shared" si="1"/>
        <v>18</v>
      </c>
      <c r="B26" s="23">
        <v>27.36</v>
      </c>
      <c r="C26" s="23">
        <v>3.87</v>
      </c>
    </row>
    <row r="27" spans="1:12">
      <c r="A27" s="4">
        <f t="shared" si="1"/>
        <v>19</v>
      </c>
      <c r="B27" s="23">
        <v>27.36</v>
      </c>
      <c r="C27" s="23">
        <v>3.87</v>
      </c>
    </row>
    <row r="28" spans="1:12">
      <c r="A28" s="4">
        <f t="shared" si="1"/>
        <v>20</v>
      </c>
      <c r="B28" s="23">
        <v>10.38</v>
      </c>
      <c r="C28" s="23">
        <v>48.41</v>
      </c>
    </row>
    <row r="29" spans="1:12">
      <c r="A29" s="4">
        <f>IF(A28&lt;$C$3,A28+1,"")</f>
        <v>21</v>
      </c>
      <c r="B29" s="23">
        <v>16.04</v>
      </c>
      <c r="C29" s="23">
        <v>9.19</v>
      </c>
    </row>
    <row r="30" spans="1:12">
      <c r="A30" s="4">
        <f>IF(A29&lt;$C$3,A29+1,"")</f>
        <v>22</v>
      </c>
      <c r="B30" s="23">
        <v>27.36</v>
      </c>
      <c r="C30" s="23">
        <v>9.19</v>
      </c>
    </row>
    <row r="31" spans="1:12">
      <c r="A31" s="4">
        <f t="shared" ref="A31:A38" si="2">IF(A30&lt;$C$3,A30+1,"")</f>
        <v>23</v>
      </c>
      <c r="B31" s="23">
        <v>27.36</v>
      </c>
      <c r="C31" s="23">
        <v>9.19</v>
      </c>
    </row>
    <row r="32" spans="1:12">
      <c r="A32" s="4">
        <f t="shared" si="2"/>
        <v>24</v>
      </c>
      <c r="B32" s="23">
        <v>12.18</v>
      </c>
      <c r="C32" s="23">
        <v>16.04</v>
      </c>
    </row>
    <row r="33" spans="1:3">
      <c r="A33" s="4">
        <f t="shared" si="2"/>
        <v>25</v>
      </c>
      <c r="B33" s="23">
        <v>27.36</v>
      </c>
      <c r="C33" s="23">
        <v>2.16</v>
      </c>
    </row>
    <row r="34" spans="1:3">
      <c r="A34" s="4">
        <f t="shared" si="2"/>
        <v>26</v>
      </c>
      <c r="B34" s="23">
        <v>27.36</v>
      </c>
      <c r="C34" s="23">
        <v>2.16</v>
      </c>
    </row>
    <row r="35" spans="1:3">
      <c r="A35" s="4">
        <f t="shared" si="2"/>
        <v>27</v>
      </c>
      <c r="B35" s="23">
        <v>10.38</v>
      </c>
      <c r="C35" s="23">
        <v>27.56</v>
      </c>
    </row>
    <row r="36" spans="1:3">
      <c r="A36" s="4" t="str">
        <f t="shared" si="2"/>
        <v/>
      </c>
      <c r="B36" s="23"/>
      <c r="C36" s="23"/>
    </row>
    <row r="37" spans="1:3">
      <c r="A37" s="4" t="str">
        <f t="shared" si="2"/>
        <v/>
      </c>
      <c r="B37" s="23"/>
      <c r="C37" s="23"/>
    </row>
    <row r="38" spans="1:3">
      <c r="A38" s="4" t="str">
        <f t="shared" si="2"/>
        <v/>
      </c>
      <c r="B38" s="23"/>
      <c r="C38" s="23"/>
    </row>
    <row r="39" spans="1:3">
      <c r="A39" s="4" t="str">
        <f>IF(A38&lt;$C$3,A38+1,"")</f>
        <v/>
      </c>
      <c r="B39" s="23"/>
      <c r="C39" s="23"/>
    </row>
    <row r="40" spans="1:3">
      <c r="A40" s="4" t="str">
        <f>IF(A39&lt;$C$3,A39+1,"")</f>
        <v/>
      </c>
      <c r="B40" s="23"/>
      <c r="C40" s="23"/>
    </row>
    <row r="41" spans="1:3">
      <c r="A41" s="4" t="str">
        <f t="shared" ref="A41:A48" si="3">IF(A40&lt;$C$3,A40+1,"")</f>
        <v/>
      </c>
      <c r="B41" s="23"/>
      <c r="C41" s="23"/>
    </row>
    <row r="42" spans="1:3">
      <c r="A42" s="4" t="str">
        <f t="shared" si="3"/>
        <v/>
      </c>
      <c r="B42" s="23"/>
      <c r="C42" s="23"/>
    </row>
    <row r="43" spans="1:3">
      <c r="A43" s="4" t="str">
        <f t="shared" si="3"/>
        <v/>
      </c>
      <c r="B43" s="23"/>
      <c r="C43" s="23"/>
    </row>
    <row r="44" spans="1:3">
      <c r="A44" s="4" t="str">
        <f t="shared" si="3"/>
        <v/>
      </c>
      <c r="B44" s="23"/>
      <c r="C44" s="23"/>
    </row>
    <row r="45" spans="1:3">
      <c r="A45" s="4" t="str">
        <f t="shared" si="3"/>
        <v/>
      </c>
      <c r="B45" s="23"/>
      <c r="C45" s="23"/>
    </row>
    <row r="46" spans="1:3">
      <c r="A46" s="4" t="str">
        <f t="shared" si="3"/>
        <v/>
      </c>
      <c r="B46" s="23"/>
      <c r="C46" s="23"/>
    </row>
    <row r="47" spans="1:3">
      <c r="A47" s="4" t="str">
        <f t="shared" si="3"/>
        <v/>
      </c>
      <c r="B47" s="23"/>
      <c r="C47" s="23"/>
    </row>
    <row r="48" spans="1:3">
      <c r="A48" s="4" t="str">
        <f t="shared" si="3"/>
        <v/>
      </c>
      <c r="B48" s="23"/>
      <c r="C48" s="23"/>
    </row>
    <row r="50" spans="1:19">
      <c r="A50" s="5" t="s">
        <v>30</v>
      </c>
    </row>
    <row r="51" spans="1:19">
      <c r="A51" s="3" t="s">
        <v>31</v>
      </c>
    </row>
    <row r="52" spans="1:19">
      <c r="A52" s="3" t="s">
        <v>32</v>
      </c>
    </row>
    <row r="54" spans="1:19">
      <c r="B54" s="4" t="s">
        <v>0</v>
      </c>
      <c r="C54" s="24">
        <v>0.15</v>
      </c>
      <c r="D54" s="21"/>
      <c r="E54" s="24">
        <v>4.8499999999999996</v>
      </c>
      <c r="F54" s="21"/>
      <c r="G54" s="24">
        <v>8.65</v>
      </c>
      <c r="H54" s="21"/>
      <c r="I54" s="24">
        <v>11.65</v>
      </c>
      <c r="J54" s="21"/>
      <c r="K54" s="24">
        <v>14.85</v>
      </c>
      <c r="L54" s="21"/>
      <c r="M54" s="24">
        <v>19.05</v>
      </c>
      <c r="N54" s="21"/>
      <c r="O54" s="24">
        <v>22.65</v>
      </c>
      <c r="Q54" s="24"/>
      <c r="S54" s="24"/>
    </row>
    <row r="55" spans="1:19">
      <c r="A55" s="21"/>
    </row>
    <row r="56" spans="1:19">
      <c r="A56" s="21" t="s">
        <v>1</v>
      </c>
    </row>
    <row r="57" spans="1:19">
      <c r="A57" s="20">
        <v>15.85</v>
      </c>
      <c r="C57" s="25">
        <v>1</v>
      </c>
      <c r="E57" s="25">
        <v>2</v>
      </c>
      <c r="G57" s="25">
        <v>3</v>
      </c>
      <c r="I57" s="25"/>
      <c r="K57" s="25"/>
      <c r="M57" s="25"/>
      <c r="O57" s="25"/>
      <c r="Q57" s="25"/>
      <c r="S57" s="25"/>
    </row>
    <row r="58" spans="1:19">
      <c r="A58" s="21"/>
    </row>
    <row r="59" spans="1:19">
      <c r="A59" s="21"/>
    </row>
    <row r="60" spans="1:19">
      <c r="A60" s="21"/>
    </row>
    <row r="61" spans="1:19">
      <c r="A61" s="21"/>
    </row>
    <row r="62" spans="1:19">
      <c r="A62" s="20">
        <v>12.25</v>
      </c>
      <c r="C62" s="25">
        <v>4</v>
      </c>
      <c r="E62" s="25">
        <v>5</v>
      </c>
      <c r="G62" s="25">
        <v>6</v>
      </c>
      <c r="I62" s="25"/>
      <c r="K62" s="25"/>
      <c r="M62" s="25"/>
      <c r="O62" s="25"/>
      <c r="Q62" s="25"/>
      <c r="S62" s="25"/>
    </row>
    <row r="63" spans="1:19">
      <c r="A63" s="21"/>
    </row>
    <row r="64" spans="1:19">
      <c r="A64" s="21"/>
    </row>
    <row r="65" spans="1:19">
      <c r="A65" s="21"/>
    </row>
    <row r="66" spans="1:19">
      <c r="A66" s="21"/>
    </row>
    <row r="67" spans="1:19">
      <c r="A67" s="20">
        <v>8.75</v>
      </c>
      <c r="C67" s="25">
        <v>7</v>
      </c>
      <c r="E67" s="25">
        <v>8</v>
      </c>
      <c r="G67" s="25">
        <v>9</v>
      </c>
      <c r="I67" s="25">
        <v>10</v>
      </c>
      <c r="K67" s="25">
        <v>11</v>
      </c>
      <c r="M67" s="25">
        <v>12</v>
      </c>
      <c r="O67" s="25">
        <v>13</v>
      </c>
      <c r="Q67" s="25"/>
      <c r="S67" s="25"/>
    </row>
    <row r="68" spans="1:19">
      <c r="A68" s="21"/>
    </row>
    <row r="69" spans="1:19">
      <c r="A69" s="21"/>
    </row>
    <row r="70" spans="1:19">
      <c r="A70" s="21"/>
    </row>
    <row r="71" spans="1:19">
      <c r="A71" s="21"/>
    </row>
    <row r="72" spans="1:19">
      <c r="A72" s="20">
        <v>4.55</v>
      </c>
      <c r="C72" s="25">
        <v>14</v>
      </c>
      <c r="E72" s="25">
        <v>15</v>
      </c>
      <c r="G72" s="25">
        <v>16</v>
      </c>
      <c r="I72" s="25">
        <v>17</v>
      </c>
      <c r="K72" s="25">
        <v>18</v>
      </c>
      <c r="M72" s="25">
        <v>19</v>
      </c>
      <c r="O72" s="25">
        <v>20</v>
      </c>
      <c r="Q72" s="25"/>
      <c r="S72" s="25"/>
    </row>
    <row r="73" spans="1:19">
      <c r="A73" s="21"/>
    </row>
    <row r="74" spans="1:19">
      <c r="A74" s="21"/>
    </row>
    <row r="75" spans="1:19">
      <c r="A75" s="21"/>
    </row>
    <row r="76" spans="1:19">
      <c r="A76" s="21"/>
    </row>
    <row r="77" spans="1:19">
      <c r="A77" s="20">
        <v>0.15</v>
      </c>
      <c r="C77" s="25">
        <v>21</v>
      </c>
      <c r="E77" s="25">
        <v>22</v>
      </c>
      <c r="G77" s="25">
        <v>23</v>
      </c>
      <c r="I77" s="25">
        <v>24</v>
      </c>
      <c r="K77" s="25">
        <v>25</v>
      </c>
      <c r="M77" s="25">
        <v>26</v>
      </c>
      <c r="O77" s="25">
        <v>27</v>
      </c>
      <c r="Q77" s="25"/>
      <c r="S77" s="25"/>
    </row>
    <row r="78" spans="1:19">
      <c r="A78" s="21"/>
    </row>
    <row r="82" spans="1:23">
      <c r="A82" s="24">
        <v>1</v>
      </c>
      <c r="C82" s="25"/>
      <c r="E82" s="25"/>
      <c r="G82" s="25"/>
      <c r="I82" s="25"/>
      <c r="K82" s="25"/>
      <c r="M82" s="25"/>
      <c r="O82" s="25"/>
      <c r="Q82" s="25"/>
      <c r="S82" s="25"/>
    </row>
    <row r="87" spans="1:23">
      <c r="A87" s="24">
        <v>1</v>
      </c>
      <c r="C87" s="25"/>
      <c r="E87" s="25"/>
      <c r="G87" s="25"/>
      <c r="I87" s="25"/>
      <c r="K87" s="25"/>
      <c r="M87" s="25"/>
      <c r="O87" s="25"/>
      <c r="Q87" s="25"/>
      <c r="S87" s="25"/>
    </row>
    <row r="90" spans="1:23">
      <c r="A90" s="5" t="s">
        <v>11</v>
      </c>
    </row>
    <row r="91" spans="1:23">
      <c r="W91" s="6" t="s">
        <v>9</v>
      </c>
    </row>
    <row r="92" spans="1:23">
      <c r="B92" s="4" t="s">
        <v>0</v>
      </c>
      <c r="C92" s="22">
        <f>IF(C54="","",C54)</f>
        <v>0.15</v>
      </c>
      <c r="D92" s="8"/>
      <c r="E92" s="22">
        <f>IF(E54="","",E54)</f>
        <v>4.8499999999999996</v>
      </c>
      <c r="F92" s="8"/>
      <c r="G92" s="22">
        <f>IF(G54="","",G54)</f>
        <v>8.65</v>
      </c>
      <c r="H92" s="8"/>
      <c r="I92" s="22">
        <f>IF(I54="","",I54)</f>
        <v>11.65</v>
      </c>
      <c r="J92" s="8"/>
      <c r="K92" s="22">
        <f>IF(K54="","",K54)</f>
        <v>14.85</v>
      </c>
      <c r="L92" s="8"/>
      <c r="M92" s="22">
        <f>IF(M54="","",M54)</f>
        <v>19.05</v>
      </c>
      <c r="N92" s="8"/>
      <c r="O92" s="22">
        <f>IF(O54="","",O54)</f>
        <v>22.65</v>
      </c>
      <c r="Q92" s="22" t="str">
        <f>IF(Q54="","",Q54)</f>
        <v/>
      </c>
      <c r="S92" s="22" t="str">
        <f>IF(S54="","",S54)</f>
        <v/>
      </c>
      <c r="U92" s="9" t="s">
        <v>7</v>
      </c>
      <c r="V92" s="10">
        <f>V128/U128</f>
        <v>5.8642636305638716</v>
      </c>
      <c r="W92" s="11">
        <f>SQRT(W133/U128)</f>
        <v>9.918248467039934</v>
      </c>
    </row>
    <row r="94" spans="1:23">
      <c r="A94" s="4" t="s">
        <v>1</v>
      </c>
      <c r="U94" s="4" t="s">
        <v>2</v>
      </c>
      <c r="V94" s="4" t="s">
        <v>5</v>
      </c>
      <c r="W94" s="4" t="s">
        <v>6</v>
      </c>
    </row>
    <row r="95" spans="1:23">
      <c r="A95" s="22">
        <f>IF(A57="","",A57)</f>
        <v>15.85</v>
      </c>
      <c r="C95" s="7">
        <f>IF(C57="","",VLOOKUP(C57,$A$9:$C$48,2,FALSE))</f>
        <v>16.04</v>
      </c>
      <c r="D95" s="26"/>
      <c r="E95" s="7">
        <f>IF(E57="","",VLOOKUP(E57,$A$9:$C$48,2,FALSE))</f>
        <v>27.36</v>
      </c>
      <c r="F95" s="26"/>
      <c r="G95" s="7">
        <f>IF(G57="","",VLOOKUP(G57,$A$9:$C$48,2,FALSE))</f>
        <v>16.04</v>
      </c>
      <c r="H95" s="26"/>
      <c r="I95" s="7" t="str">
        <f>IF(I57="","",VLOOKUP(I57,$A$9:$C$48,2,FALSE))</f>
        <v/>
      </c>
      <c r="J95" s="26"/>
      <c r="K95" s="7" t="str">
        <f>IF(K57="","",VLOOKUP(K57,$A$9:$C$48,2,FALSE))</f>
        <v/>
      </c>
      <c r="L95" s="26"/>
      <c r="M95" s="7" t="str">
        <f>IF(M57="","",VLOOKUP(M57,$A$9:$C$48,2,FALSE))</f>
        <v/>
      </c>
      <c r="N95" s="26"/>
      <c r="O95" s="7" t="str">
        <f>IF(O57="","",VLOOKUP(O57,$A$9:$C$48,2,FALSE))</f>
        <v/>
      </c>
      <c r="Q95" s="7" t="str">
        <f>IF(Q57="","",VLOOKUP(Q57,$A$9:$C$48,2,FALSE))</f>
        <v/>
      </c>
      <c r="S95" s="7" t="str">
        <f>IF(S57="","",VLOOKUP(S57,$A$9:$C$48,2,FALSE))</f>
        <v/>
      </c>
      <c r="U95" s="27">
        <f>IF(A95="","",SUM(C95:S95))</f>
        <v>59.44</v>
      </c>
      <c r="V95" s="12">
        <f>IF(A95="","",U95*A95)</f>
        <v>942.12399999999991</v>
      </c>
      <c r="W95" s="13">
        <f>IF(A95="","",U95*A95^2)</f>
        <v>14932.6654</v>
      </c>
    </row>
    <row r="96" spans="1:23">
      <c r="A96" s="8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V96" s="12"/>
      <c r="W96" s="13"/>
    </row>
    <row r="97" spans="1:23">
      <c r="A97" s="8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V97" s="12"/>
      <c r="W97" s="13"/>
    </row>
    <row r="98" spans="1:23">
      <c r="A98" s="8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V98" s="12"/>
      <c r="W98" s="13"/>
    </row>
    <row r="99" spans="1:23">
      <c r="A99" s="8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V99" s="12"/>
      <c r="W99" s="13"/>
    </row>
    <row r="100" spans="1:23">
      <c r="A100" s="22">
        <f>IF(A62="","",A62)</f>
        <v>12.25</v>
      </c>
      <c r="C100" s="7">
        <f>IF(C62="","",VLOOKUP(C62,$A$9:$C$48,2,FALSE))</f>
        <v>2.16</v>
      </c>
      <c r="D100" s="26"/>
      <c r="E100" s="7">
        <f>IF(E62="","",VLOOKUP(E62,$A$9:$C$48,2,FALSE))</f>
        <v>3.87</v>
      </c>
      <c r="F100" s="26"/>
      <c r="G100" s="7">
        <f>IF(G62="","",VLOOKUP(G62,$A$9:$C$48,2,FALSE))</f>
        <v>2.16</v>
      </c>
      <c r="H100" s="26"/>
      <c r="I100" s="7" t="str">
        <f>IF(I62="","",VLOOKUP(I62,$A$9:$C$48,2,FALSE))</f>
        <v/>
      </c>
      <c r="J100" s="26"/>
      <c r="K100" s="7" t="str">
        <f>IF(K62="","",VLOOKUP(K62,$A$9:$C$48,2,FALSE))</f>
        <v/>
      </c>
      <c r="L100" s="26"/>
      <c r="M100" s="7" t="str">
        <f>IF(M62="","",VLOOKUP(M62,$A$9:$C$48,2,FALSE))</f>
        <v/>
      </c>
      <c r="N100" s="26"/>
      <c r="O100" s="7" t="str">
        <f>IF(O62="","",VLOOKUP(O62,$A$9:$C$48,2,FALSE))</f>
        <v/>
      </c>
      <c r="Q100" s="7" t="str">
        <f>IF(Q62="","",VLOOKUP(Q62,$A$9:$C$48,2,FALSE))</f>
        <v/>
      </c>
      <c r="S100" s="7" t="str">
        <f>IF(S62="","",VLOOKUP(S62,$A$9:$C$48,2,FALSE))</f>
        <v/>
      </c>
      <c r="U100" s="27">
        <f>IF(A100="","",SUM(C100:S100))</f>
        <v>8.1900000000000013</v>
      </c>
      <c r="V100" s="12">
        <f>IF(A100="","",U100*A100)</f>
        <v>100.32750000000001</v>
      </c>
      <c r="W100" s="13">
        <f>IF(A100="","",U100*A100^2)</f>
        <v>1229.0118750000001</v>
      </c>
    </row>
    <row r="101" spans="1:23">
      <c r="A101" s="8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V101" s="12"/>
      <c r="W101" s="13"/>
    </row>
    <row r="102" spans="1:23">
      <c r="A102" s="8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V102" s="12"/>
      <c r="W102" s="13"/>
    </row>
    <row r="103" spans="1:23">
      <c r="A103" s="8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V103" s="12"/>
      <c r="W103" s="13"/>
    </row>
    <row r="104" spans="1:23">
      <c r="A104" s="8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V104" s="12"/>
      <c r="W104" s="13"/>
    </row>
    <row r="105" spans="1:23">
      <c r="A105" s="22">
        <f>IF(A67="","",A67)</f>
        <v>8.75</v>
      </c>
      <c r="C105" s="7">
        <f>IF(C67="","",VLOOKUP(C67,$A$9:$C$48,2,FALSE))</f>
        <v>2.16</v>
      </c>
      <c r="D105" s="26"/>
      <c r="E105" s="7">
        <f>IF(E67="","",VLOOKUP(E67,$A$9:$C$48,2,FALSE))</f>
        <v>3.87</v>
      </c>
      <c r="F105" s="26"/>
      <c r="G105" s="7">
        <f>IF(G67="","",VLOOKUP(G67,$A$9:$C$48,2,FALSE))</f>
        <v>9.19</v>
      </c>
      <c r="H105" s="26"/>
      <c r="I105" s="7">
        <f>IF(I67="","",VLOOKUP(I67,$A$9:$C$48,2,FALSE))</f>
        <v>27.36</v>
      </c>
      <c r="J105" s="26"/>
      <c r="K105" s="7">
        <f>IF(K67="","",VLOOKUP(K67,$A$9:$C$48,2,FALSE))</f>
        <v>27.36</v>
      </c>
      <c r="L105" s="26"/>
      <c r="M105" s="7">
        <f>IF(M67="","",VLOOKUP(M67,$A$9:$C$48,2,FALSE))</f>
        <v>27.36</v>
      </c>
      <c r="N105" s="26"/>
      <c r="O105" s="7">
        <f>IF(O67="","",VLOOKUP(O67,$A$9:$C$48,2,FALSE))</f>
        <v>10.38</v>
      </c>
      <c r="Q105" s="7" t="str">
        <f>IF(Q67="","",VLOOKUP(Q67,$A$9:$C$48,2,FALSE))</f>
        <v/>
      </c>
      <c r="S105" s="7" t="str">
        <f>IF(S67="","",VLOOKUP(S67,$A$9:$C$48,2,FALSE))</f>
        <v/>
      </c>
      <c r="U105" s="27">
        <f>IF(A105="","",SUM(C105:S105))</f>
        <v>107.67999999999999</v>
      </c>
      <c r="V105" s="12">
        <f>IF(A105="","",U105*A105)</f>
        <v>942.19999999999993</v>
      </c>
      <c r="W105" s="13">
        <f>IF(A105="","",U105*A105^2)</f>
        <v>8244.25</v>
      </c>
    </row>
    <row r="106" spans="1:23">
      <c r="A106" s="8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V106" s="12"/>
      <c r="W106" s="13"/>
    </row>
    <row r="107" spans="1:23">
      <c r="A107" s="8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V107" s="12"/>
      <c r="W107" s="13"/>
    </row>
    <row r="108" spans="1:23">
      <c r="A108" s="8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V108" s="12"/>
      <c r="W108" s="13"/>
    </row>
    <row r="109" spans="1:23">
      <c r="A109" s="8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V109" s="12"/>
      <c r="W109" s="13"/>
    </row>
    <row r="110" spans="1:23">
      <c r="A110" s="22">
        <f>IF(A72="","",A72)</f>
        <v>4.55</v>
      </c>
      <c r="C110" s="7">
        <f>IF(C72="","",VLOOKUP(C72,$A$9:$C$48,2,FALSE))</f>
        <v>2.16</v>
      </c>
      <c r="D110" s="26"/>
      <c r="E110" s="7">
        <f>IF(E72="","",VLOOKUP(E72,$A$9:$C$48,2,FALSE))</f>
        <v>3.87</v>
      </c>
      <c r="F110" s="26"/>
      <c r="G110" s="7">
        <f>IF(G72="","",VLOOKUP(G72,$A$9:$C$48,2,FALSE))</f>
        <v>3.87</v>
      </c>
      <c r="H110" s="26"/>
      <c r="I110" s="7">
        <f>IF(I72="","",VLOOKUP(I72,$A$9:$C$48,2,FALSE))</f>
        <v>9.19</v>
      </c>
      <c r="J110" s="26"/>
      <c r="K110" s="7">
        <f>IF(K72="","",VLOOKUP(K72,$A$9:$C$48,2,FALSE))</f>
        <v>27.36</v>
      </c>
      <c r="L110" s="26"/>
      <c r="M110" s="7">
        <f>IF(M72="","",VLOOKUP(M72,$A$9:$C$48,2,FALSE))</f>
        <v>27.36</v>
      </c>
      <c r="N110" s="26"/>
      <c r="O110" s="7">
        <f>IF(O72="","",VLOOKUP(O72,$A$9:$C$48,2,FALSE))</f>
        <v>10.38</v>
      </c>
      <c r="Q110" s="7" t="str">
        <f>IF(Q72="","",VLOOKUP(Q72,$A$9:$C$48,2,FALSE))</f>
        <v/>
      </c>
      <c r="S110" s="7" t="str">
        <f>IF(S72="","",VLOOKUP(S72,$A$9:$C$48,2,FALSE))</f>
        <v/>
      </c>
      <c r="U110" s="27">
        <f>IF(A110="","",SUM(C110:S110))</f>
        <v>84.19</v>
      </c>
      <c r="V110" s="12">
        <f>IF(A110="","",U110*A110)</f>
        <v>383.06449999999995</v>
      </c>
      <c r="W110" s="13">
        <f>IF(A110="","",U110*A110^2)</f>
        <v>1742.9434749999998</v>
      </c>
    </row>
    <row r="111" spans="1:23">
      <c r="A111" s="8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V111" s="12"/>
      <c r="W111" s="13"/>
    </row>
    <row r="112" spans="1:23">
      <c r="A112" s="8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V112" s="12"/>
      <c r="W112" s="13"/>
    </row>
    <row r="113" spans="1:23">
      <c r="A113" s="8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V113" s="12"/>
      <c r="W113" s="13"/>
    </row>
    <row r="114" spans="1:23">
      <c r="A114" s="8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V114" s="12"/>
      <c r="W114" s="13"/>
    </row>
    <row r="115" spans="1:23">
      <c r="A115" s="22">
        <f>IF(A77="","",A77)</f>
        <v>0.15</v>
      </c>
      <c r="C115" s="7">
        <f>IF(C77="","",VLOOKUP(C77,$A$9:$C$48,2,FALSE))</f>
        <v>16.04</v>
      </c>
      <c r="D115" s="26"/>
      <c r="E115" s="7">
        <f>IF(E77="","",VLOOKUP(E77,$A$9:$C$48,2,FALSE))</f>
        <v>27.36</v>
      </c>
      <c r="F115" s="26"/>
      <c r="G115" s="7">
        <f>IF(G77="","",VLOOKUP(G77,$A$9:$C$48,2,FALSE))</f>
        <v>27.36</v>
      </c>
      <c r="H115" s="26"/>
      <c r="I115" s="7">
        <f>IF(I77="","",VLOOKUP(I77,$A$9:$C$48,2,FALSE))</f>
        <v>12.18</v>
      </c>
      <c r="J115" s="26"/>
      <c r="K115" s="7">
        <f>IF(K77="","",VLOOKUP(K77,$A$9:$C$48,2,FALSE))</f>
        <v>27.36</v>
      </c>
      <c r="L115" s="26"/>
      <c r="M115" s="7">
        <f>IF(M77="","",VLOOKUP(M77,$A$9:$C$48,2,FALSE))</f>
        <v>27.36</v>
      </c>
      <c r="N115" s="26"/>
      <c r="O115" s="7">
        <f>IF(O77="","",VLOOKUP(O77,$A$9:$C$48,2,FALSE))</f>
        <v>10.38</v>
      </c>
      <c r="Q115" s="7" t="str">
        <f>IF(Q77="","",VLOOKUP(Q77,$A$9:$C$48,2,FALSE))</f>
        <v/>
      </c>
      <c r="S115" s="7" t="str">
        <f>IF(S77="","",VLOOKUP(S77,$A$9:$C$48,2,FALSE))</f>
        <v/>
      </c>
      <c r="U115" s="27">
        <f>IF(A115="","",SUM(C115:S115))</f>
        <v>148.04</v>
      </c>
      <c r="V115" s="12">
        <f>IF(A115="","",U115*A115)</f>
        <v>22.206</v>
      </c>
      <c r="W115" s="13">
        <f>IF(A115="","",U115*A115^2)</f>
        <v>3.3308999999999997</v>
      </c>
    </row>
    <row r="116" spans="1:23"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V116" s="12"/>
      <c r="W116" s="13"/>
    </row>
    <row r="117" spans="1:23">
      <c r="V117" s="12"/>
      <c r="W117" s="13"/>
    </row>
    <row r="118" spans="1:23">
      <c r="V118" s="12"/>
      <c r="W118" s="13"/>
    </row>
    <row r="119" spans="1:23">
      <c r="V119" s="12"/>
      <c r="W119" s="13"/>
    </row>
    <row r="120" spans="1:23">
      <c r="A120" s="22">
        <f>IF(A82="","",A82)</f>
        <v>1</v>
      </c>
      <c r="C120" s="7" t="str">
        <f>IF(C82="","",VLOOKUP(C82,$A$9:$C$48,2,FALSE))</f>
        <v/>
      </c>
      <c r="D120" s="26"/>
      <c r="E120" s="7" t="str">
        <f>IF(E82="","",VLOOKUP(E82,$A$9:$C$48,2,FALSE))</f>
        <v/>
      </c>
      <c r="F120" s="26"/>
      <c r="G120" s="7" t="str">
        <f>IF(G82="","",VLOOKUP(G82,$A$9:$C$48,2,FALSE))</f>
        <v/>
      </c>
      <c r="H120" s="26"/>
      <c r="I120" s="7" t="str">
        <f>IF(I82="","",VLOOKUP(I82,$A$9:$C$48,2,FALSE))</f>
        <v/>
      </c>
      <c r="J120" s="26"/>
      <c r="K120" s="7" t="str">
        <f>IF(K82="","",VLOOKUP(K82,$A$9:$C$48,2,FALSE))</f>
        <v/>
      </c>
      <c r="L120" s="26"/>
      <c r="M120" s="7" t="str">
        <f>IF(M82="","",VLOOKUP(M82,$A$9:$C$48,2,FALSE))</f>
        <v/>
      </c>
      <c r="N120" s="26"/>
      <c r="O120" s="7" t="str">
        <f>IF(O82="","",VLOOKUP(O82,$A$9:$C$48,2,FALSE))</f>
        <v/>
      </c>
      <c r="Q120" s="7" t="str">
        <f>IF(Q82="","",VLOOKUP(Q82,$A$9:$C$48,2,FALSE))</f>
        <v/>
      </c>
      <c r="S120" s="7" t="str">
        <f>IF(S82="","",VLOOKUP(S82,$A$9:$C$48,2,FALSE))</f>
        <v/>
      </c>
      <c r="U120" s="27">
        <f>IF(A120="","",SUM(C120:S120))</f>
        <v>0</v>
      </c>
      <c r="V120" s="12">
        <f>IF(A120="","",U120*A120)</f>
        <v>0</v>
      </c>
      <c r="W120" s="13">
        <f>IF(A120="","",U120*A120^2)</f>
        <v>0</v>
      </c>
    </row>
    <row r="121" spans="1:23">
      <c r="V121" s="12"/>
      <c r="W121" s="13"/>
    </row>
    <row r="122" spans="1:23">
      <c r="V122" s="12"/>
      <c r="W122" s="13"/>
    </row>
    <row r="123" spans="1:23">
      <c r="V123" s="12"/>
      <c r="W123" s="13"/>
    </row>
    <row r="124" spans="1:23">
      <c r="V124" s="12"/>
      <c r="W124" s="13"/>
    </row>
    <row r="125" spans="1:23">
      <c r="A125" s="22">
        <f>IF(A87="","",A87)</f>
        <v>1</v>
      </c>
      <c r="C125" s="7" t="str">
        <f>IF(C87="","",VLOOKUP(C87,$A$9:$C$48,2,FALSE))</f>
        <v/>
      </c>
      <c r="D125" s="26"/>
      <c r="E125" s="7" t="str">
        <f>IF(E87="","",VLOOKUP(E87,$A$9:$C$48,2,FALSE))</f>
        <v/>
      </c>
      <c r="F125" s="26"/>
      <c r="G125" s="7" t="str">
        <f>IF(G87="","",VLOOKUP(G87,$A$9:$C$48,2,FALSE))</f>
        <v/>
      </c>
      <c r="H125" s="26"/>
      <c r="I125" s="7" t="str">
        <f>IF(I87="","",VLOOKUP(I87,$A$9:$C$48,2,FALSE))</f>
        <v/>
      </c>
      <c r="J125" s="26"/>
      <c r="K125" s="7" t="str">
        <f>IF(K87="","",VLOOKUP(K87,$A$9:$C$48,2,FALSE))</f>
        <v/>
      </c>
      <c r="L125" s="26"/>
      <c r="M125" s="7" t="str">
        <f>IF(M87="","",VLOOKUP(M87,$A$9:$C$48,2,FALSE))</f>
        <v/>
      </c>
      <c r="N125" s="26"/>
      <c r="O125" s="7" t="str">
        <f>IF(O87="","",VLOOKUP(O87,$A$9:$C$48,2,FALSE))</f>
        <v/>
      </c>
      <c r="Q125" s="7" t="str">
        <f>IF(Q87="","",VLOOKUP(Q87,$A$9:$C$48,2,FALSE))</f>
        <v/>
      </c>
      <c r="S125" s="7" t="str">
        <f>IF(S87="","",VLOOKUP(S87,$A$9:$C$48,2,FALSE))</f>
        <v/>
      </c>
      <c r="U125" s="27">
        <f>IF(A125="","",SUM(C125:S125))</f>
        <v>0</v>
      </c>
      <c r="V125" s="12">
        <f>IF(A125="","",U125*A125)</f>
        <v>0</v>
      </c>
      <c r="W125" s="13">
        <f>IF(A125="","",U125*A125^2)</f>
        <v>0</v>
      </c>
    </row>
    <row r="126" spans="1:23">
      <c r="V126" s="12"/>
      <c r="W126" s="13"/>
    </row>
    <row r="127" spans="1:23">
      <c r="V127" s="12"/>
      <c r="W127" s="13"/>
    </row>
    <row r="128" spans="1:23">
      <c r="U128" s="28">
        <f>SUM(U95:U125)</f>
        <v>407.53999999999996</v>
      </c>
      <c r="V128" s="14">
        <f>SUM(V95:V125)</f>
        <v>2389.922</v>
      </c>
      <c r="W128" s="15">
        <f>SUM(W95:W125)</f>
        <v>26152.201650000003</v>
      </c>
    </row>
    <row r="131" spans="1:23">
      <c r="A131" s="5" t="s">
        <v>12</v>
      </c>
    </row>
    <row r="133" spans="1:23">
      <c r="B133" s="4" t="s">
        <v>0</v>
      </c>
      <c r="C133" s="22">
        <f>IF(C54="","",C54)</f>
        <v>0.15</v>
      </c>
      <c r="D133" s="8"/>
      <c r="E133" s="22">
        <f>IF(E54="","",E54)</f>
        <v>4.8499999999999996</v>
      </c>
      <c r="F133" s="8"/>
      <c r="G133" s="22">
        <f>IF(G54="","",G54)</f>
        <v>8.65</v>
      </c>
      <c r="H133" s="8"/>
      <c r="I133" s="22">
        <f>IF(I54="","",I54)</f>
        <v>11.65</v>
      </c>
      <c r="J133" s="8"/>
      <c r="K133" s="22">
        <f>IF(K54="","",K54)</f>
        <v>14.85</v>
      </c>
      <c r="L133" s="8"/>
      <c r="M133" s="22">
        <f>IF(M54="","",M54)</f>
        <v>19.05</v>
      </c>
      <c r="N133" s="8"/>
      <c r="O133" s="22">
        <f>IF(O54="","",O54)</f>
        <v>22.65</v>
      </c>
      <c r="Q133" s="22" t="str">
        <f>IF(Q54="","",Q54)</f>
        <v/>
      </c>
      <c r="S133" s="22" t="str">
        <f>IF(S54="","",S54)</f>
        <v/>
      </c>
      <c r="V133" s="11" t="s">
        <v>23</v>
      </c>
      <c r="W133" s="16">
        <f>W128+U171-U128*V92^2-U169*W170^2</f>
        <v>40090.383322586706</v>
      </c>
    </row>
    <row r="135" spans="1:23">
      <c r="A135" s="4" t="s">
        <v>1</v>
      </c>
    </row>
    <row r="136" spans="1:23">
      <c r="A136" s="22">
        <f>IF(A57="","",A57)</f>
        <v>15.85</v>
      </c>
      <c r="C136" s="7">
        <f>IF(C57="","",VLOOKUP(C57,$A$9:$C$48,3,FALSE))</f>
        <v>9.19</v>
      </c>
      <c r="D136" s="8"/>
      <c r="E136" s="7">
        <f>IF(E57="","",VLOOKUP(E57,$A$9:$C$48,3,FALSE))</f>
        <v>9.19</v>
      </c>
      <c r="F136" s="8"/>
      <c r="G136" s="7">
        <f>IF(G57="","",VLOOKUP(G57,$A$9:$C$48,3,FALSE))</f>
        <v>9.19</v>
      </c>
      <c r="H136" s="8"/>
      <c r="I136" s="7" t="str">
        <f>IF(I57="","",VLOOKUP(I57,$A$9:$C$48,3,FALSE))</f>
        <v/>
      </c>
      <c r="J136" s="8"/>
      <c r="K136" s="7" t="str">
        <f>IF(K57="","",VLOOKUP(K57,$A$9:$C$48,3,FALSE))</f>
        <v/>
      </c>
      <c r="L136" s="8"/>
      <c r="M136" s="7" t="str">
        <f>IF(M57="","",VLOOKUP(M57,$A$9:$C$48,3,FALSE))</f>
        <v/>
      </c>
      <c r="N136" s="8"/>
      <c r="O136" s="7" t="str">
        <f>IF(O57="","",VLOOKUP(O57,$A$9:$C$48,3,FALSE))</f>
        <v/>
      </c>
      <c r="Q136" s="7" t="str">
        <f>IF(Q57="","",VLOOKUP(Q57,$A$9:$C$48,3,FALSE))</f>
        <v/>
      </c>
      <c r="S136" s="7" t="str">
        <f>IF(S57="","",VLOOKUP(S57,$A$9:$C$48,3,FALSE))</f>
        <v/>
      </c>
    </row>
    <row r="137" spans="1:23">
      <c r="A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</row>
    <row r="138" spans="1:23">
      <c r="A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</row>
    <row r="139" spans="1:23">
      <c r="A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</row>
    <row r="140" spans="1:23">
      <c r="A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</row>
    <row r="141" spans="1:23">
      <c r="A141" s="22">
        <f>IF(A62="","",A62)</f>
        <v>12.25</v>
      </c>
      <c r="C141" s="7">
        <f>IF(C62="","",VLOOKUP(C62,$A$9:$C$48,3,FALSE))</f>
        <v>27.36</v>
      </c>
      <c r="D141" s="8"/>
      <c r="E141" s="7">
        <f>IF(E62="","",VLOOKUP(E62,$A$9:$C$48,3,FALSE))</f>
        <v>27.36</v>
      </c>
      <c r="F141" s="8"/>
      <c r="G141" s="7">
        <f>IF(G62="","",VLOOKUP(G62,$A$9:$C$48,3,FALSE))</f>
        <v>27.36</v>
      </c>
      <c r="H141" s="8"/>
      <c r="I141" s="7" t="str">
        <f>IF(I62="","",VLOOKUP(I62,$A$9:$C$48,3,FALSE))</f>
        <v/>
      </c>
      <c r="J141" s="8"/>
      <c r="K141" s="7" t="str">
        <f>IF(K62="","",VLOOKUP(K62,$A$9:$C$48,3,FALSE))</f>
        <v/>
      </c>
      <c r="L141" s="8"/>
      <c r="M141" s="7" t="str">
        <f>IF(M62="","",VLOOKUP(M62,$A$9:$C$48,3,FALSE))</f>
        <v/>
      </c>
      <c r="N141" s="8"/>
      <c r="O141" s="7" t="str">
        <f>IF(O62="","",VLOOKUP(O62,$A$9:$C$48,3,FALSE))</f>
        <v/>
      </c>
      <c r="Q141" s="7" t="str">
        <f>IF(Q62="","",VLOOKUP(Q62,$A$9:$C$48,3,FALSE))</f>
        <v/>
      </c>
      <c r="S141" s="7" t="str">
        <f>IF(S62="","",VLOOKUP(S62,$A$9:$C$48,3,FALSE))</f>
        <v/>
      </c>
    </row>
    <row r="142" spans="1:23">
      <c r="A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</row>
    <row r="143" spans="1:23">
      <c r="A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</row>
    <row r="144" spans="1:23">
      <c r="A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</row>
    <row r="145" spans="1:19">
      <c r="A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</row>
    <row r="146" spans="1:19">
      <c r="A146" s="22">
        <f>IF(A67="","",A67)</f>
        <v>8.75</v>
      </c>
      <c r="C146" s="7">
        <f>IF(C67="","",VLOOKUP(C67,$A$9:$C$48,3,FALSE))</f>
        <v>16.04</v>
      </c>
      <c r="D146" s="8"/>
      <c r="E146" s="7">
        <f>IF(E67="","",VLOOKUP(E67,$A$9:$C$48,3,FALSE))</f>
        <v>27.36</v>
      </c>
      <c r="F146" s="8"/>
      <c r="G146" s="7">
        <f>IF(G67="","",VLOOKUP(G67,$A$9:$C$48,3,FALSE))</f>
        <v>27.36</v>
      </c>
      <c r="H146" s="8"/>
      <c r="I146" s="7">
        <f>IF(I67="","",VLOOKUP(I67,$A$9:$C$48,3,FALSE))</f>
        <v>9.19</v>
      </c>
      <c r="J146" s="8"/>
      <c r="K146" s="7">
        <f>IF(K67="","",VLOOKUP(K67,$A$9:$C$48,3,FALSE))</f>
        <v>2.16</v>
      </c>
      <c r="L146" s="8"/>
      <c r="M146" s="7">
        <f>IF(M67="","",VLOOKUP(M67,$A$9:$C$48,3,FALSE))</f>
        <v>2.16</v>
      </c>
      <c r="N146" s="8"/>
      <c r="O146" s="7">
        <f>IF(O67="","",VLOOKUP(O67,$A$9:$C$48,3,FALSE))</f>
        <v>27.56</v>
      </c>
      <c r="Q146" s="7" t="str">
        <f>IF(Q67="","",VLOOKUP(Q67,$A$9:$C$48,3,FALSE))</f>
        <v/>
      </c>
      <c r="S146" s="7" t="str">
        <f>IF(S67="","",VLOOKUP(S67,$A$9:$C$48,3,FALSE))</f>
        <v/>
      </c>
    </row>
    <row r="147" spans="1:19">
      <c r="A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</row>
    <row r="148" spans="1:19">
      <c r="A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</row>
    <row r="149" spans="1:19">
      <c r="A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</row>
    <row r="150" spans="1:19">
      <c r="A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</row>
    <row r="151" spans="1:19">
      <c r="A151" s="22">
        <f>IF(A72="","",A72)</f>
        <v>4.55</v>
      </c>
      <c r="C151" s="7">
        <f>IF(C72="","",VLOOKUP(C72,$A$9:$C$48,3,FALSE))</f>
        <v>16.04</v>
      </c>
      <c r="D151" s="8"/>
      <c r="E151" s="7">
        <f>IF(E72="","",VLOOKUP(E72,$A$9:$C$48,3,FALSE))</f>
        <v>27.36</v>
      </c>
      <c r="F151" s="8"/>
      <c r="G151" s="7">
        <f>IF(G72="","",VLOOKUP(G72,$A$9:$C$48,3,FALSE))</f>
        <v>27.36</v>
      </c>
      <c r="H151" s="8"/>
      <c r="I151" s="7">
        <f>IF(I72="","",VLOOKUP(I72,$A$9:$C$48,3,FALSE))</f>
        <v>27.36</v>
      </c>
      <c r="J151" s="8"/>
      <c r="K151" s="7">
        <f>IF(K72="","",VLOOKUP(K72,$A$9:$C$48,3,FALSE))</f>
        <v>3.87</v>
      </c>
      <c r="L151" s="8"/>
      <c r="M151" s="7">
        <f>IF(M72="","",VLOOKUP(M72,$A$9:$C$48,3,FALSE))</f>
        <v>3.87</v>
      </c>
      <c r="N151" s="8"/>
      <c r="O151" s="7">
        <f>IF(O72="","",VLOOKUP(O72,$A$9:$C$48,3,FALSE))</f>
        <v>48.41</v>
      </c>
      <c r="Q151" s="7" t="str">
        <f>IF(Q72="","",VLOOKUP(Q72,$A$9:$C$48,3,FALSE))</f>
        <v/>
      </c>
      <c r="S151" s="7" t="str">
        <f>IF(S72="","",VLOOKUP(S72,$A$9:$C$48,3,FALSE))</f>
        <v/>
      </c>
    </row>
    <row r="152" spans="1:19">
      <c r="A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</row>
    <row r="153" spans="1:19">
      <c r="A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</row>
    <row r="154" spans="1:19">
      <c r="A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</row>
    <row r="155" spans="1:19">
      <c r="A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</row>
    <row r="156" spans="1:19">
      <c r="A156" s="22">
        <f>IF(A77="","",A77)</f>
        <v>0.15</v>
      </c>
      <c r="C156" s="7">
        <f>IF(C77="","",VLOOKUP(C77,$A$9:$C$48,3,FALSE))</f>
        <v>9.19</v>
      </c>
      <c r="D156" s="8"/>
      <c r="E156" s="7">
        <f>IF(E77="","",VLOOKUP(E77,$A$9:$C$48,3,FALSE))</f>
        <v>9.19</v>
      </c>
      <c r="F156" s="8"/>
      <c r="G156" s="7">
        <f>IF(G77="","",VLOOKUP(G77,$A$9:$C$48,3,FALSE))</f>
        <v>9.19</v>
      </c>
      <c r="H156" s="8"/>
      <c r="I156" s="7">
        <f>IF(I77="","",VLOOKUP(I77,$A$9:$C$48,3,FALSE))</f>
        <v>16.04</v>
      </c>
      <c r="J156" s="8"/>
      <c r="K156" s="7">
        <f>IF(K77="","",VLOOKUP(K77,$A$9:$C$48,3,FALSE))</f>
        <v>2.16</v>
      </c>
      <c r="L156" s="8"/>
      <c r="M156" s="7">
        <f>IF(M77="","",VLOOKUP(M77,$A$9:$C$48,3,FALSE))</f>
        <v>2.16</v>
      </c>
      <c r="N156" s="8"/>
      <c r="O156" s="7">
        <f>IF(O77="","",VLOOKUP(O77,$A$9:$C$48,3,FALSE))</f>
        <v>27.56</v>
      </c>
      <c r="Q156" s="7" t="str">
        <f>IF(Q77="","",VLOOKUP(Q77,$A$9:$C$48,3,FALSE))</f>
        <v/>
      </c>
      <c r="S156" s="7" t="str">
        <f>IF(S77="","",VLOOKUP(S77,$A$9:$C$48,3,FALSE))</f>
        <v/>
      </c>
    </row>
    <row r="161" spans="1:23">
      <c r="A161" s="22">
        <f>IF(A82="","",A82)</f>
        <v>1</v>
      </c>
      <c r="C161" s="7" t="str">
        <f>IF(C82="","",VLOOKUP(C82,$A$9:$C$48,3,FALSE))</f>
        <v/>
      </c>
      <c r="D161" s="8"/>
      <c r="E161" s="7" t="str">
        <f>IF(E82="","",VLOOKUP(E82,$A$9:$C$48,3,FALSE))</f>
        <v/>
      </c>
      <c r="F161" s="8"/>
      <c r="G161" s="7" t="str">
        <f>IF(G82="","",VLOOKUP(G82,$A$9:$C$48,3,FALSE))</f>
        <v/>
      </c>
      <c r="H161" s="8"/>
      <c r="I161" s="7" t="str">
        <f>IF(I82="","",VLOOKUP(I82,$A$9:$C$48,3,FALSE))</f>
        <v/>
      </c>
      <c r="J161" s="8"/>
      <c r="K161" s="7" t="str">
        <f>IF(K82="","",VLOOKUP(K82,$A$9:$C$48,3,FALSE))</f>
        <v/>
      </c>
      <c r="L161" s="8"/>
      <c r="M161" s="7" t="str">
        <f>IF(M82="","",VLOOKUP(M82,$A$9:$C$48,3,FALSE))</f>
        <v/>
      </c>
      <c r="N161" s="8"/>
      <c r="O161" s="7" t="str">
        <f>IF(O82="","",VLOOKUP(O82,$A$9:$C$48,3,FALSE))</f>
        <v/>
      </c>
      <c r="Q161" s="7" t="str">
        <f>IF(Q82="","",VLOOKUP(Q82,$A$9:$C$48,3,FALSE))</f>
        <v/>
      </c>
      <c r="S161" s="7" t="str">
        <f>IF(S82="","",VLOOKUP(S82,$A$9:$C$48,3,FALSE))</f>
        <v/>
      </c>
    </row>
    <row r="166" spans="1:23">
      <c r="A166" s="22">
        <f>IF(A87="","",A87)</f>
        <v>1</v>
      </c>
      <c r="C166" s="7" t="str">
        <f>IF(C87="","",VLOOKUP(C87,$A$9:$C$48,3,FALSE))</f>
        <v/>
      </c>
      <c r="D166" s="8"/>
      <c r="E166" s="7" t="str">
        <f>IF(E87="","",VLOOKUP(E87,$A$9:$C$48,3,FALSE))</f>
        <v/>
      </c>
      <c r="F166" s="8"/>
      <c r="G166" s="7" t="str">
        <f>IF(G87="","",VLOOKUP(G87,$A$9:$C$48,3,FALSE))</f>
        <v/>
      </c>
      <c r="H166" s="8"/>
      <c r="I166" s="7" t="str">
        <f>IF(I87="","",VLOOKUP(I87,$A$9:$C$48,3,FALSE))</f>
        <v/>
      </c>
      <c r="J166" s="8"/>
      <c r="K166" s="7" t="str">
        <f>IF(K87="","",VLOOKUP(K87,$A$9:$C$48,3,FALSE))</f>
        <v/>
      </c>
      <c r="L166" s="8"/>
      <c r="M166" s="7" t="str">
        <f>IF(M87="","",VLOOKUP(M87,$A$9:$C$48,3,FALSE))</f>
        <v/>
      </c>
      <c r="N166" s="8"/>
      <c r="O166" s="7" t="str">
        <f>IF(O87="","",VLOOKUP(O87,$A$9:$C$48,3,FALSE))</f>
        <v/>
      </c>
      <c r="Q166" s="7" t="str">
        <f>IF(Q87="","",VLOOKUP(Q87,$A$9:$C$48,3,FALSE))</f>
        <v/>
      </c>
      <c r="S166" s="7" t="str">
        <f>IF(S87="","",VLOOKUP(S87,$A$9:$C$48,3,FALSE))</f>
        <v/>
      </c>
    </row>
    <row r="169" spans="1:23">
      <c r="B169" s="4" t="s">
        <v>2</v>
      </c>
      <c r="C169" s="27">
        <f>IF(C133="","",SUM(C136:C166))</f>
        <v>77.819999999999993</v>
      </c>
      <c r="E169" s="27">
        <f>IF(E133="","",SUM(E136:E166))</f>
        <v>100.46</v>
      </c>
      <c r="G169" s="27">
        <f>IF(G133="","",SUM(G136:G166))</f>
        <v>100.46</v>
      </c>
      <c r="I169" s="27">
        <f>IF(I133="","",SUM(I136:I166))</f>
        <v>52.589999999999996</v>
      </c>
      <c r="K169" s="27">
        <f>IF(K133="","",SUM(K136:K166))</f>
        <v>8.1900000000000013</v>
      </c>
      <c r="M169" s="27">
        <f>IF(M133="","",SUM(M136:M166))</f>
        <v>8.1900000000000013</v>
      </c>
      <c r="O169" s="27">
        <f>IF(O133="","",SUM(O136:O166))</f>
        <v>103.53</v>
      </c>
      <c r="Q169" s="27" t="str">
        <f>IF(Q133="","",SUM(Q136:Q166))</f>
        <v/>
      </c>
      <c r="S169" s="27" t="str">
        <f>IF(S133="","",SUM(S136:S166))</f>
        <v/>
      </c>
      <c r="U169" s="28">
        <f>SUM(C169:S169)</f>
        <v>451.2399999999999</v>
      </c>
      <c r="W169" s="6" t="s">
        <v>8</v>
      </c>
    </row>
    <row r="170" spans="1:23">
      <c r="B170" s="4" t="s">
        <v>3</v>
      </c>
      <c r="C170" s="12">
        <f>IF(C133="","",C169*C133)</f>
        <v>11.672999999999998</v>
      </c>
      <c r="D170" s="12"/>
      <c r="E170" s="12">
        <f>IF(E133="","",E169*E133)</f>
        <v>487.23099999999994</v>
      </c>
      <c r="F170" s="12"/>
      <c r="G170" s="12">
        <f>IF(G133="","",G169*G133)</f>
        <v>868.97899999999993</v>
      </c>
      <c r="H170" s="12"/>
      <c r="I170" s="12">
        <f>IF(I133="","",I169*I133)</f>
        <v>612.67349999999999</v>
      </c>
      <c r="J170" s="12"/>
      <c r="K170" s="12">
        <f>IF(K133="","",K169*K133)</f>
        <v>121.62150000000001</v>
      </c>
      <c r="L170" s="12"/>
      <c r="M170" s="12">
        <f>IF(M133="","",M169*M133)</f>
        <v>156.01950000000002</v>
      </c>
      <c r="N170" s="12"/>
      <c r="O170" s="12">
        <f>IF(O133="","",O169*O133)</f>
        <v>2344.9544999999998</v>
      </c>
      <c r="Q170" s="12" t="str">
        <f>IF(Q133="","",Q169*Q133)</f>
        <v/>
      </c>
      <c r="S170" s="12" t="str">
        <f>IF(S133="","",S169*S133)</f>
        <v/>
      </c>
      <c r="U170" s="14">
        <f>SUM(C170:S170)</f>
        <v>4603.152</v>
      </c>
      <c r="W170" s="11">
        <f>U170/U169</f>
        <v>10.201116922258667</v>
      </c>
    </row>
    <row r="171" spans="1:23">
      <c r="B171" s="4" t="s">
        <v>4</v>
      </c>
      <c r="C171" s="13">
        <f>IF(C133="","",C169*C133^2)</f>
        <v>1.7509499999999998</v>
      </c>
      <c r="D171" s="13"/>
      <c r="E171" s="13">
        <f>IF(E133="","",E169*E133^2)</f>
        <v>2363.0703499999995</v>
      </c>
      <c r="F171" s="13"/>
      <c r="G171" s="13">
        <f>IF(G133="","",G169*G133^2)</f>
        <v>7516.6683499999999</v>
      </c>
      <c r="H171" s="13"/>
      <c r="I171" s="13">
        <f>IF(I133="","",I169*I133^2)</f>
        <v>7137.6462749999992</v>
      </c>
      <c r="J171" s="13"/>
      <c r="K171" s="13">
        <f>IF(K133="","",K169*K133^2)</f>
        <v>1806.0792750000001</v>
      </c>
      <c r="L171" s="13"/>
      <c r="M171" s="13">
        <f>IF(M133="","",M169*M133^2)</f>
        <v>2972.1714750000006</v>
      </c>
      <c r="N171" s="13"/>
      <c r="O171" s="13">
        <f>IF(O133="","",O169*O133^2)</f>
        <v>53113.219424999996</v>
      </c>
      <c r="Q171" s="13" t="str">
        <f>IF(Q133="","",Q169*Q133^2)</f>
        <v/>
      </c>
      <c r="S171" s="13" t="str">
        <f>IF(S133="","",S169*S133^2)</f>
        <v/>
      </c>
      <c r="U171" s="15">
        <f>SUM(C171:S171)</f>
        <v>74910.60609999999</v>
      </c>
      <c r="V171" s="9" t="s">
        <v>10</v>
      </c>
      <c r="W171" s="10">
        <f>SQRT(W133/U169)</f>
        <v>9.4257585155820127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17"/>
  <sheetViews>
    <sheetView workbookViewId="0">
      <selection activeCell="A2" sqref="A2"/>
    </sheetView>
  </sheetViews>
  <sheetFormatPr defaultRowHeight="15"/>
  <cols>
    <col min="1" max="16384" width="9.140625" style="1"/>
  </cols>
  <sheetData>
    <row r="1" spans="1:18" ht="15.75">
      <c r="A1" s="32" t="s">
        <v>56</v>
      </c>
    </row>
    <row r="3" spans="1:18">
      <c r="B3" s="1" t="s">
        <v>13</v>
      </c>
      <c r="C3" s="1" t="s">
        <v>16</v>
      </c>
      <c r="D3" s="1" t="s">
        <v>17</v>
      </c>
      <c r="E3" s="1" t="s">
        <v>18</v>
      </c>
      <c r="F3" s="1" t="s">
        <v>19</v>
      </c>
      <c r="G3" s="1" t="s">
        <v>14</v>
      </c>
      <c r="H3" s="1" t="s">
        <v>15</v>
      </c>
      <c r="J3" s="1" t="s">
        <v>20</v>
      </c>
      <c r="K3" s="1" t="s">
        <v>21</v>
      </c>
      <c r="L3" s="1" t="s">
        <v>22</v>
      </c>
      <c r="N3" s="1" t="s">
        <v>54</v>
      </c>
      <c r="O3" s="1" t="s">
        <v>55</v>
      </c>
      <c r="Q3" s="1" t="s">
        <v>57</v>
      </c>
      <c r="R3" s="1" t="s">
        <v>58</v>
      </c>
    </row>
    <row r="4" spans="1:18">
      <c r="B4" s="1">
        <v>5</v>
      </c>
      <c r="C4" s="2">
        <f>'Ordine 5'!G21</f>
        <v>407.53999999999996</v>
      </c>
      <c r="D4" s="2">
        <f>'Ordine 5'!G22</f>
        <v>451.2399999999999</v>
      </c>
      <c r="E4" s="2">
        <f>'Ordine 5'!G7</f>
        <v>10.201116922258667</v>
      </c>
      <c r="F4" s="2">
        <f>'Ordine 5'!G8</f>
        <v>5.8642636305638716</v>
      </c>
      <c r="G4" s="2">
        <f>'Ordine 5'!G10</f>
        <v>9.918248467039934</v>
      </c>
      <c r="H4" s="2">
        <f>'Ordine 5'!G11</f>
        <v>9.4257585155820127</v>
      </c>
      <c r="J4" s="2">
        <f>J13</f>
        <v>10.14</v>
      </c>
      <c r="K4" s="2">
        <f>K13</f>
        <v>5.76</v>
      </c>
      <c r="L4" s="1">
        <v>8.0500000000000007</v>
      </c>
      <c r="N4" s="2">
        <f t="shared" ref="N4:O8" si="0">E4-J4</f>
        <v>6.1116922258666051E-2</v>
      </c>
      <c r="O4" s="2">
        <f t="shared" si="0"/>
        <v>0.10426363056387178</v>
      </c>
    </row>
    <row r="5" spans="1:18">
      <c r="B5" s="1">
        <v>4</v>
      </c>
      <c r="C5" s="2">
        <f>'Ordine 2,3,4'!G21</f>
        <v>485.72999999999996</v>
      </c>
      <c r="D5" s="2">
        <f>'Ordine 2,3,4'!G22</f>
        <v>538.86</v>
      </c>
      <c r="E5" s="2">
        <f>'Ordine 2,3,4'!G7</f>
        <v>10.148593326652563</v>
      </c>
      <c r="F5" s="2">
        <f>'Ordine 2,3,4'!G8</f>
        <v>5.8727863216190066</v>
      </c>
      <c r="G5" s="2">
        <f>'Ordine 2,3,4'!G10</f>
        <v>9.947289500760732</v>
      </c>
      <c r="H5" s="2">
        <f>'Ordine 2,3,4'!G11</f>
        <v>9.4441798285088989</v>
      </c>
      <c r="J5" s="2">
        <f t="shared" ref="J5:K8" si="1">J14</f>
        <v>10.242096483318305</v>
      </c>
      <c r="K5" s="2">
        <f t="shared" si="1"/>
        <v>5.7016591523895395</v>
      </c>
      <c r="L5" s="1">
        <v>8.3800000000000008</v>
      </c>
      <c r="N5" s="2">
        <f t="shared" si="0"/>
        <v>-9.3503156665741827E-2</v>
      </c>
      <c r="O5" s="2">
        <f t="shared" si="0"/>
        <v>0.17112716922946714</v>
      </c>
      <c r="Q5" s="2">
        <f t="shared" ref="Q5:R7" si="2">C5/C4</f>
        <v>1.1918584678804534</v>
      </c>
      <c r="R5" s="2">
        <f t="shared" si="2"/>
        <v>1.1941760482226755</v>
      </c>
    </row>
    <row r="6" spans="1:18">
      <c r="B6" s="1">
        <v>3</v>
      </c>
      <c r="C6" s="2">
        <f>C5</f>
        <v>485.72999999999996</v>
      </c>
      <c r="D6" s="2">
        <f t="shared" ref="D6:H7" si="3">D5</f>
        <v>538.86</v>
      </c>
      <c r="E6" s="2">
        <f t="shared" si="3"/>
        <v>10.148593326652563</v>
      </c>
      <c r="F6" s="2">
        <f t="shared" si="3"/>
        <v>5.8727863216190066</v>
      </c>
      <c r="G6" s="2">
        <f t="shared" si="3"/>
        <v>9.947289500760732</v>
      </c>
      <c r="H6" s="2">
        <f t="shared" si="3"/>
        <v>9.4441798285088989</v>
      </c>
      <c r="J6" s="2">
        <f t="shared" si="1"/>
        <v>10.277395085448479</v>
      </c>
      <c r="K6" s="2">
        <f t="shared" si="1"/>
        <v>5.6814885226008691</v>
      </c>
      <c r="L6" s="2">
        <f t="shared" ref="L6:L7" si="4">L5</f>
        <v>8.3800000000000008</v>
      </c>
      <c r="N6" s="2">
        <f t="shared" si="0"/>
        <v>-0.12880175879591604</v>
      </c>
      <c r="O6" s="2">
        <f t="shared" si="0"/>
        <v>0.19129779901813748</v>
      </c>
      <c r="Q6" s="2">
        <f t="shared" si="2"/>
        <v>1</v>
      </c>
      <c r="R6" s="2">
        <f t="shared" si="2"/>
        <v>1</v>
      </c>
    </row>
    <row r="7" spans="1:18">
      <c r="B7" s="1">
        <v>2</v>
      </c>
      <c r="C7" s="2">
        <f>C6</f>
        <v>485.72999999999996</v>
      </c>
      <c r="D7" s="2">
        <f t="shared" si="3"/>
        <v>538.86</v>
      </c>
      <c r="E7" s="2">
        <f t="shared" si="3"/>
        <v>10.148593326652563</v>
      </c>
      <c r="F7" s="2">
        <f t="shared" si="3"/>
        <v>5.8727863216190066</v>
      </c>
      <c r="G7" s="2">
        <f t="shared" si="3"/>
        <v>9.947289500760732</v>
      </c>
      <c r="H7" s="2">
        <f t="shared" si="3"/>
        <v>9.4441798285088989</v>
      </c>
      <c r="J7" s="2">
        <f t="shared" si="1"/>
        <v>10.295291831758611</v>
      </c>
      <c r="K7" s="2">
        <f t="shared" si="1"/>
        <v>5.6712618104236503</v>
      </c>
      <c r="L7" s="2">
        <f t="shared" si="4"/>
        <v>8.3800000000000008</v>
      </c>
      <c r="N7" s="2">
        <f t="shared" si="0"/>
        <v>-0.14669850510604832</v>
      </c>
      <c r="O7" s="2">
        <f t="shared" si="0"/>
        <v>0.2015245111953563</v>
      </c>
      <c r="Q7" s="2">
        <f t="shared" si="2"/>
        <v>1</v>
      </c>
      <c r="R7" s="2">
        <f t="shared" si="2"/>
        <v>1</v>
      </c>
    </row>
    <row r="8" spans="1:18">
      <c r="B8" s="1">
        <v>1</v>
      </c>
      <c r="C8" s="2">
        <f>'Ordine 1'!G21</f>
        <v>623.30000000000007</v>
      </c>
      <c r="D8" s="2">
        <f>'Ordine 1'!G22</f>
        <v>737.71</v>
      </c>
      <c r="E8" s="2">
        <f>'Ordine 1'!G7</f>
        <v>11.084272275013218</v>
      </c>
      <c r="F8" s="2">
        <f>'Ordine 1'!G8</f>
        <v>6.1875356970961004</v>
      </c>
      <c r="G8" s="2">
        <f>'Ordine 1'!G10</f>
        <v>10.643391854267472</v>
      </c>
      <c r="H8" s="2">
        <f>'Ordine 1'!G11</f>
        <v>9.7833092075453685</v>
      </c>
      <c r="J8" s="2">
        <f t="shared" si="1"/>
        <v>10.204202208682407</v>
      </c>
      <c r="K8" s="2">
        <f t="shared" si="1"/>
        <v>5.7813023610053298</v>
      </c>
      <c r="L8" s="1">
        <v>7.81</v>
      </c>
      <c r="N8" s="2">
        <f t="shared" si="0"/>
        <v>0.88007006633081097</v>
      </c>
      <c r="O8" s="2">
        <f t="shared" si="0"/>
        <v>0.40623333609077061</v>
      </c>
      <c r="Q8" s="2">
        <f>C8/C7</f>
        <v>1.283223189837976</v>
      </c>
      <c r="R8" s="2">
        <f>D8/D7</f>
        <v>1.3690197825038044</v>
      </c>
    </row>
    <row r="11" spans="1:18">
      <c r="B11" s="33" t="s">
        <v>59</v>
      </c>
    </row>
    <row r="12" spans="1:18">
      <c r="B12" s="1" t="s">
        <v>60</v>
      </c>
      <c r="C12" s="1" t="s">
        <v>20</v>
      </c>
      <c r="D12" s="1" t="s">
        <v>21</v>
      </c>
      <c r="E12" s="1" t="s">
        <v>61</v>
      </c>
      <c r="F12" s="1" t="s">
        <v>62</v>
      </c>
      <c r="G12" s="1" t="s">
        <v>63</v>
      </c>
      <c r="H12" s="1" t="s">
        <v>64</v>
      </c>
      <c r="I12" s="1" t="s">
        <v>65</v>
      </c>
      <c r="J12" s="1" t="s">
        <v>66</v>
      </c>
      <c r="K12" s="1" t="s">
        <v>67</v>
      </c>
    </row>
    <row r="13" spans="1:18">
      <c r="B13" s="1">
        <v>3419</v>
      </c>
      <c r="C13" s="1">
        <v>10.14</v>
      </c>
      <c r="D13" s="1">
        <v>5.76</v>
      </c>
      <c r="E13" s="34">
        <f>$B13*C13</f>
        <v>34668.660000000003</v>
      </c>
      <c r="F13" s="34">
        <f>E13</f>
        <v>34668.660000000003</v>
      </c>
      <c r="G13" s="34">
        <f>$B13*D13</f>
        <v>19693.439999999999</v>
      </c>
      <c r="H13" s="34">
        <f>G13</f>
        <v>19693.439999999999</v>
      </c>
      <c r="I13" s="1">
        <f>B13</f>
        <v>3419</v>
      </c>
      <c r="J13" s="2">
        <f>F13/$I13</f>
        <v>10.14</v>
      </c>
      <c r="K13" s="2">
        <f>H13/$I13</f>
        <v>5.76</v>
      </c>
    </row>
    <row r="14" spans="1:18">
      <c r="B14" s="1">
        <v>3235</v>
      </c>
      <c r="C14" s="1">
        <v>10.35</v>
      </c>
      <c r="D14" s="1">
        <v>5.64</v>
      </c>
      <c r="E14" s="34">
        <f>$B14*C14</f>
        <v>33482.25</v>
      </c>
      <c r="F14" s="34">
        <f>F13+E14</f>
        <v>68150.91</v>
      </c>
      <c r="G14" s="34">
        <f>$B14*D14</f>
        <v>18245.399999999998</v>
      </c>
      <c r="H14" s="34">
        <f>H13+G14</f>
        <v>37938.839999999997</v>
      </c>
      <c r="I14" s="1">
        <f>I13+B14</f>
        <v>6654</v>
      </c>
      <c r="J14" s="2">
        <f>F14/$I14</f>
        <v>10.242096483318305</v>
      </c>
      <c r="K14" s="2">
        <f>H14/$I14</f>
        <v>5.7016591523895395</v>
      </c>
    </row>
    <row r="15" spans="1:18">
      <c r="B15" s="1">
        <v>3235</v>
      </c>
      <c r="C15" s="2">
        <f>C14</f>
        <v>10.35</v>
      </c>
      <c r="D15" s="2">
        <f>D14</f>
        <v>5.64</v>
      </c>
      <c r="E15" s="34">
        <f>$B15*C15</f>
        <v>33482.25</v>
      </c>
      <c r="F15" s="34">
        <f t="shared" ref="F15:H17" si="5">F14+E15</f>
        <v>101633.16</v>
      </c>
      <c r="G15" s="34">
        <f>$B15*D15</f>
        <v>18245.399999999998</v>
      </c>
      <c r="H15" s="34">
        <f t="shared" si="5"/>
        <v>56184.239999999991</v>
      </c>
      <c r="I15" s="1">
        <f>I14+B15</f>
        <v>9889</v>
      </c>
      <c r="J15" s="2">
        <f>F15/$I15</f>
        <v>10.277395085448479</v>
      </c>
      <c r="K15" s="2">
        <f>H15/$I15</f>
        <v>5.6814885226008691</v>
      </c>
    </row>
    <row r="16" spans="1:18">
      <c r="B16" s="1">
        <v>3235</v>
      </c>
      <c r="C16" s="2">
        <f>C15</f>
        <v>10.35</v>
      </c>
      <c r="D16" s="2">
        <f>D15</f>
        <v>5.64</v>
      </c>
      <c r="E16" s="34">
        <f>$B16*C16</f>
        <v>33482.25</v>
      </c>
      <c r="F16" s="34">
        <f t="shared" si="5"/>
        <v>135115.41</v>
      </c>
      <c r="G16" s="34">
        <f>$B16*D16</f>
        <v>18245.399999999998</v>
      </c>
      <c r="H16" s="34">
        <f t="shared" si="5"/>
        <v>74429.639999999985</v>
      </c>
      <c r="I16" s="1">
        <f>I15+B16</f>
        <v>13124</v>
      </c>
      <c r="J16" s="2">
        <f>F16/$I16</f>
        <v>10.295291831758611</v>
      </c>
      <c r="K16" s="2">
        <f>H16/$I16</f>
        <v>5.6712618104236503</v>
      </c>
    </row>
    <row r="17" spans="2:11">
      <c r="B17" s="1">
        <v>2632</v>
      </c>
      <c r="C17" s="1">
        <v>9.75</v>
      </c>
      <c r="D17" s="1">
        <v>6.33</v>
      </c>
      <c r="E17" s="34">
        <f>$B17*C17</f>
        <v>25662</v>
      </c>
      <c r="F17" s="34">
        <f t="shared" si="5"/>
        <v>160777.41</v>
      </c>
      <c r="G17" s="34">
        <f>$B17*D17</f>
        <v>16660.560000000001</v>
      </c>
      <c r="H17" s="34">
        <f t="shared" si="5"/>
        <v>91090.199999999983</v>
      </c>
      <c r="I17" s="1">
        <f>I16+B17</f>
        <v>15756</v>
      </c>
      <c r="J17" s="2">
        <f>F17/$I17</f>
        <v>10.204202208682407</v>
      </c>
      <c r="K17" s="2">
        <f>H17/$I17</f>
        <v>5.7813023610053298</v>
      </c>
    </row>
  </sheetData>
  <pageMargins left="0.7" right="0.7" top="0.75" bottom="0.75" header="0.3" footer="0.3"/>
  <ignoredErrors>
    <ignoredError sqref="G13:G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Spiegazioni</vt:lpstr>
      <vt:lpstr>Ordine 1</vt:lpstr>
      <vt:lpstr>Ordine 2,3,4</vt:lpstr>
      <vt:lpstr>Ordine 5</vt:lpstr>
      <vt:lpstr>Riepilogo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</dc:creator>
  <cp:lastModifiedBy>Aurelio Ghersi</cp:lastModifiedBy>
  <dcterms:created xsi:type="dcterms:W3CDTF">2016-04-05T13:31:46Z</dcterms:created>
  <dcterms:modified xsi:type="dcterms:W3CDTF">2017-09-08T08:42:47Z</dcterms:modified>
</cp:coreProperties>
</file>